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925" yWindow="15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84" i="40" l="1"/>
  <c r="E84" i="40"/>
  <c r="D62" i="38" l="1"/>
  <c r="E62" i="38"/>
  <c r="K18" i="38" l="1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<sst xmlns="http://schemas.openxmlformats.org/spreadsheetml/2006/main" count="859" uniqueCount="359">
  <si>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</si>
  <si>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</si>
  <si>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</si>
  <si>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</si>
  <si>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</si>
  <si>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</si>
  <si>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</si>
  <si>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</si>
  <si>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</si>
  <si>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</si>
  <si>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</si>
  <si>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</si>
  <si>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</si>
  <si>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</si>
  <si>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</si>
  <si>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</si>
  <si>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</si>
  <si>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</si>
  <si>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</si>
  <si>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</si>
  <si>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</si>
  <si>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</si>
  <si>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</si>
  <si>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</si>
  <si>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</si>
  <si>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</si>
  <si>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</si>
  <si>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</si>
  <si>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</si>
  <si>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</si>
  <si>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</si>
  <si>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</si>
  <si>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</si>
  <si>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</si>
  <si>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</si>
  <si>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</si>
  <si>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</si>
  <si>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</si>
  <si>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</si>
  <si>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</si>
  <si>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</si>
  <si>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</si>
  <si>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</si>
  <si>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</si>
  <si>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</si>
  <si>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</si>
  <si>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</si>
  <si>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</si>
  <si>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</si>
  <si>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</si>
  <si>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</si>
  <si>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</si>
  <si>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</si>
  <si>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</si>
  <si>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</si>
  <si>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</si>
  <si>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</si>
  <si>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</si>
  <si>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</si>
  <si>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</si>
  <si>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</si>
  <si>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</si>
  <si>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</si>
  <si>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</si>
  <si>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</si>
  <si>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</si>
  <si>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</si>
  <si>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</si>
  <si>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</si>
  <si>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</si>
  <si>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</si>
  <si>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</si>
  <si>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</si>
  <si>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</si>
  <si>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</si>
  <si>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</si>
  <si>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</si>
  <si>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</si>
  <si>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</si>
  <si>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</si>
  <si>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</si>
  <si>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</si>
  <si>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</si>
  <si>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</si>
  <si>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</si>
  <si>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</si>
  <si>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</si>
  <si>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</si>
  <si>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</si>
  <si>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</si>
  <si>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</si>
  <si>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</si>
  <si>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</si>
  <si>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</si>
  <si>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</si>
  <si>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</si>
  <si>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</si>
  <si>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</si>
  <si>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</si>
  <si>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</si>
  <si>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</si>
  <si>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</si>
  <si>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</si>
  <si>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</si>
  <si>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</si>
  <si>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</si>
  <si>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</si>
  <si>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</si>
  <si>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</si>
  <si>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</si>
  <si>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</si>
  <si>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</si>
  <si>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</si>
  <si>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</si>
  <si>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</si>
  <si>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</si>
  <si>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</si>
  <si>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</si>
  <si>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</si>
  <si>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</si>
  <si>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</si>
  <si>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</si>
  <si>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</si>
  <si>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</si>
  <si>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</si>
  <si>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</si>
  <si>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</si>
  <si>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</si>
  <si>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</si>
  <si>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</si>
  <si>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</si>
  <si>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</si>
  <si>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</si>
  <si>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</si>
  <si>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</si>
  <si>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</si>
  <si>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</si>
  <si>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</si>
  <si>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</si>
  <si>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</si>
  <si>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</si>
  <si>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</si>
  <si>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</si>
  <si>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</si>
  <si>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</si>
  <si>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</si>
  <si>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</si>
  <si>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</si>
  <si>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</si>
  <si>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</si>
  <si>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</si>
  <si>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</si>
  <si>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</si>
  <si>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</si>
  <si>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</si>
  <si>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</si>
  <si>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</si>
  <si>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</si>
  <si>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</si>
  <si>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</si>
  <si>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</si>
  <si>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</si>
  <si>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</si>
  <si>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</si>
  <si>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</si>
  <si>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</si>
  <si>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</si>
  <si>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</si>
  <si>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</si>
  <si>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</si>
  <si>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</si>
  <si>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</si>
  <si>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</si>
  <si>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</si>
  <si>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</si>
  <si>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</si>
  <si>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</si>
  <si>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</si>
  <si>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</si>
  <si>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</si>
  <si>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</si>
  <si>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</si>
  <si>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</si>
  <si>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</si>
  <si>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</si>
  <si>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</si>
  <si>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</si>
  <si>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</si>
  <si>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</si>
  <si>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</si>
  <si>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</si>
  <si>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</si>
  <si>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</si>
  <si>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</si>
  <si>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</si>
  <si>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</si>
  <si>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</si>
  <si>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</si>
  <si>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</si>
  <si>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</si>
  <si>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</si>
  <si>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</si>
  <si>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</si>
  <si>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</si>
  <si>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</si>
  <si>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</si>
  <si>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</si>
  <si>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</si>
  <si>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</si>
  <si>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</si>
  <si>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</si>
  <si>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</si>
  <si>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</si>
  <si>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</si>
  <si>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</si>
  <si>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</si>
  <si>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</si>
  <si>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</si>
  <si>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</si>
  <si>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</si>
  <si>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</si>
  <si>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</si>
  <si>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</si>
  <si>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</si>
  <si>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</si>
  <si>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</si>
  <si>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</si>
  <si>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</si>
  <si>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</si>
  <si>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</si>
  <si>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</si>
  <si>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</si>
  <si>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</si>
  <si>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</si>
  <si>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</si>
  <si>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</si>
  <si>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</si>
  <si>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</si>
  <si>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</si>
  <si>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</si>
  <si>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</si>
  <si>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</si>
  <si>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</si>
  <si>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</si>
  <si>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</si>
  <si>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</si>
  <si>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</si>
  <si>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</si>
  <si>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</si>
  <si>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</si>
  <si>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</si>
  <si>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</si>
  <si>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</si>
  <si>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</si>
  <si>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</si>
  <si>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</si>
  <si>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</si>
  <si>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</si>
  <si>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</si>
  <si>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</si>
  <si>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</si>
  <si>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</si>
  <si>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</si>
  <si>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</si>
  <si>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</si>
  <si>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</si>
  <si>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</si>
  <si>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</si>
  <si>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</si>
  <si>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</si>
  <si>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</si>
  <si>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</si>
  <si>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</si>
  <si>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</si>
  <si>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</si>
  <si>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</si>
  <si>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</si>
  <si>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</si>
  <si>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</si>
  <si>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</si>
  <si>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</si>
  <si>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</si>
  <si>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</si>
  <si>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</si>
  <si>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</si>
  <si>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</si>
  <si>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</si>
  <si>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</si>
  <si>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</si>
  <si>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</si>
  <si>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</si>
  <si>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</si>
  <si>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</si>
  <si>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</si>
  <si>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</si>
  <si>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</si>
  <si>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</si>
  <si>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</si>
  <si>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</si>
  <si>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</si>
  <si>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</si>
  <si>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</si>
  <si>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</si>
  <si>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</si>
  <si>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</si>
  <si>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</si>
  <si>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</si>
  <si>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</si>
  <si>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</si>
  <si>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</si>
  <si>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</si>
  <si>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</si>
  <si>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</si>
  <si>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</si>
  <si>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</si>
  <si>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</si>
  <si>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</si>
  <si>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</si>
  <si>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</si>
  <si>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</si>
  <si>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</si>
  <si>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</si>
  <si>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</si>
  <si>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</si>
  <si>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</si>
  <si>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</si>
  <si>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</si>
  <si>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</si>
  <si>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</si>
  <si>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</si>
  <si>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</si>
  <si>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</si>
  <si>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</si>
  <si>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</si>
  <si>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</si>
  <si>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</si>
  <si>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</si>
  <si>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</si>
  <si>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</si>
  <si>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</si>
  <si>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</si>
  <si>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</si>
  <si>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</si>
  <si>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</si>
  <si>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</si>
  <si>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</si>
  <si>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</si>
  <si>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</si>
  <si>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</si>
  <si>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</si>
  <si>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</si>
  <si>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</si>
  <si>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</si>
  <si>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</si>
  <si>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CUENTAS CONTINGENTES DE COMPROMISO DEUDORAS</t>
  </si>
  <si>
    <t>BALANCE GENERAL AL 30 DE NOVIEMBRE DE 2017</t>
  </si>
  <si>
    <t>PERIODO DEL 1 o. DE ENERO AL 30 DE NOVIEMBRE DE 2017</t>
  </si>
  <si>
    <t>ESTADO DE OPERACIONES BURSATILES AL 30 DE NOVIEMBRE DE 2017</t>
  </si>
  <si>
    <t>ESTADO DE ADMINISTRACION DE CARTERA AL 30 DE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</si>
</sst>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43" fontId="124" fillId="4" borderId="0" xfId="8" applyNumberFormat="1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3" fontId="142" fillId="4" borderId="8" xfId="5" applyFont="1" applyFill="1" applyBorder="1" applyAlignment="1">
      <alignment horizontal="center"/>
    </xf>
    <xf numFmtId="43" fontId="143" fillId="4" borderId="8" xfId="5" applyFont="1" applyFill="1" applyBorder="1" applyAlignment="1">
      <alignment horizontal="center"/>
    </xf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FINALES%20MAX/Financials%20Report%20Valores%20Cuscatlan%20AGOSTO%2017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Normal="100" workbookViewId="0">
      <selection activeCell="D1" sqref="D1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2:12" x14ac:dyDescent="0.2">
      <c r="J1" s="244"/>
      <c r="K1" s="244"/>
      <c r="L1" s="244"/>
    </row>
    <row r="2" spans="2:12" ht="18" x14ac:dyDescent="0.25">
      <c r="D2" s="221" t="s">
        <v>82</v>
      </c>
      <c r="E2" s="3"/>
      <c r="G2" s="212"/>
      <c r="J2" s="244"/>
      <c r="K2" s="244"/>
      <c r="L2" s="244"/>
    </row>
    <row r="3" spans="2:12" ht="18" x14ac:dyDescent="0.25">
      <c r="D3" s="221" t="s">
        <v>206</v>
      </c>
      <c r="E3" s="3"/>
      <c r="G3" s="212"/>
      <c r="J3" s="244"/>
      <c r="K3" s="244"/>
      <c r="L3" s="244"/>
    </row>
    <row r="4" spans="2:12" ht="18" x14ac:dyDescent="0.25">
      <c r="D4" s="221" t="s">
        <v>204</v>
      </c>
      <c r="E4" s="3"/>
      <c r="G4" s="212"/>
      <c r="J4" s="244"/>
      <c r="K4" s="244"/>
      <c r="L4" s="244"/>
    </row>
    <row r="5" spans="2:12" ht="18" x14ac:dyDescent="0.25">
      <c r="D5" s="222" t="s">
        <v>355</v>
      </c>
      <c r="E5" s="3"/>
      <c r="G5" s="212"/>
      <c r="J5" s="244"/>
      <c r="K5" s="244"/>
      <c r="L5" s="244"/>
    </row>
    <row r="6" spans="2:12" ht="18" x14ac:dyDescent="0.25">
      <c r="D6" s="222" t="s">
        <v>19</v>
      </c>
      <c r="E6" s="3"/>
      <c r="G6" s="212"/>
      <c r="J6" s="244"/>
      <c r="K6" s="244"/>
      <c r="L6" s="244"/>
    </row>
    <row r="7" spans="2:12" x14ac:dyDescent="0.2">
      <c r="G7" s="212"/>
      <c r="J7" s="244"/>
      <c r="K7" s="244"/>
      <c r="L7" s="244"/>
    </row>
    <row r="8" spans="2:12" x14ac:dyDescent="0.2">
      <c r="D8" s="212" t="s">
        <v>105</v>
      </c>
      <c r="J8" s="244"/>
      <c r="K8" s="244"/>
      <c r="L8" s="244"/>
    </row>
    <row r="9" spans="2:12" x14ac:dyDescent="0.2">
      <c r="B9" s="211">
        <v>11</v>
      </c>
      <c r="D9" s="212" t="s">
        <v>20</v>
      </c>
      <c r="G9" s="213">
        <v>5583055.9799999986</v>
      </c>
      <c r="J9" s="244"/>
      <c r="K9" s="244"/>
      <c r="L9" s="244"/>
    </row>
    <row r="10" spans="2:12" x14ac:dyDescent="0.2">
      <c r="J10" s="244"/>
      <c r="K10" s="244"/>
      <c r="L10" s="244"/>
    </row>
    <row r="11" spans="2:12" x14ac:dyDescent="0.2">
      <c r="B11" s="211">
        <v>111</v>
      </c>
      <c r="D11" s="211" t="s">
        <v>21</v>
      </c>
      <c r="F11" s="214">
        <v>5269161.5599999996</v>
      </c>
      <c r="J11" s="244"/>
      <c r="K11" s="244"/>
      <c r="L11" s="244"/>
    </row>
    <row r="12" spans="2:12" x14ac:dyDescent="0.2">
      <c r="B12" s="211">
        <v>112</v>
      </c>
      <c r="D12" s="15" t="s">
        <v>156</v>
      </c>
      <c r="F12" s="214">
        <v>295909.59000000003</v>
      </c>
      <c r="J12" s="244"/>
      <c r="K12" s="244"/>
      <c r="L12" s="244"/>
    </row>
    <row r="13" spans="2:12" x14ac:dyDescent="0.2">
      <c r="B13" s="211">
        <v>113</v>
      </c>
      <c r="D13" s="211" t="s">
        <v>89</v>
      </c>
      <c r="F13" s="214">
        <v>0</v>
      </c>
      <c r="J13" s="244"/>
      <c r="K13" s="244"/>
      <c r="L13" s="244"/>
    </row>
    <row r="14" spans="2:12" x14ac:dyDescent="0.2">
      <c r="B14" s="211">
        <v>114</v>
      </c>
      <c r="D14" s="211" t="s">
        <v>115</v>
      </c>
      <c r="F14" s="214">
        <v>1111.8499999999999</v>
      </c>
      <c r="J14" s="244"/>
      <c r="K14" s="244"/>
      <c r="L14" s="244"/>
    </row>
    <row r="15" spans="2:12" x14ac:dyDescent="0.2">
      <c r="B15" s="211">
        <v>115</v>
      </c>
      <c r="D15" s="211" t="s">
        <v>87</v>
      </c>
      <c r="F15" s="214">
        <v>379.3</v>
      </c>
      <c r="J15" s="244"/>
      <c r="K15" s="244"/>
      <c r="L15" s="244"/>
    </row>
    <row r="16" spans="2:12" x14ac:dyDescent="0.2">
      <c r="B16" s="211">
        <v>116</v>
      </c>
      <c r="D16" s="211" t="s">
        <v>48</v>
      </c>
      <c r="F16" s="214">
        <v>1364.93</v>
      </c>
      <c r="J16" s="244"/>
      <c r="K16" s="244"/>
      <c r="L16" s="244"/>
    </row>
    <row r="17" spans="2:12" x14ac:dyDescent="0.2">
      <c r="B17" s="211">
        <v>117</v>
      </c>
      <c r="D17" s="211" t="s">
        <v>103</v>
      </c>
      <c r="F17" s="214">
        <v>13180.35</v>
      </c>
      <c r="J17" s="244"/>
      <c r="K17" s="244"/>
      <c r="L17" s="244"/>
    </row>
    <row r="18" spans="2:12" x14ac:dyDescent="0.2">
      <c r="B18" s="211">
        <v>118</v>
      </c>
      <c r="D18" s="211" t="s">
        <v>88</v>
      </c>
      <c r="E18" s="4"/>
      <c r="F18" s="245">
        <v>1948.4</v>
      </c>
      <c r="G18" s="246"/>
      <c r="J18" s="244"/>
      <c r="K18" s="244"/>
      <c r="L18" s="244"/>
    </row>
    <row r="19" spans="2:12" x14ac:dyDescent="0.2">
      <c r="J19" s="244"/>
      <c r="K19" s="244"/>
      <c r="L19" s="244"/>
    </row>
    <row r="20" spans="2:12" x14ac:dyDescent="0.2">
      <c r="B20" s="211">
        <v>12</v>
      </c>
      <c r="D20" s="212" t="s">
        <v>22</v>
      </c>
      <c r="G20" s="213">
        <v>16864</v>
      </c>
      <c r="J20" s="244"/>
      <c r="K20" s="244"/>
      <c r="L20" s="244"/>
    </row>
    <row r="21" spans="2:12" x14ac:dyDescent="0.2">
      <c r="J21" s="244"/>
      <c r="K21" s="244"/>
      <c r="L21" s="244"/>
    </row>
    <row r="22" spans="2:12" x14ac:dyDescent="0.2">
      <c r="B22" s="211">
        <v>120</v>
      </c>
      <c r="D22" s="211" t="s">
        <v>128</v>
      </c>
      <c r="F22" s="214">
        <v>0</v>
      </c>
      <c r="J22" s="244"/>
      <c r="K22" s="244"/>
      <c r="L22" s="244"/>
    </row>
    <row r="23" spans="2:12" x14ac:dyDescent="0.2">
      <c r="B23" s="211">
        <v>121</v>
      </c>
      <c r="D23" s="211" t="s">
        <v>120</v>
      </c>
      <c r="F23" s="214">
        <v>0</v>
      </c>
      <c r="J23" s="244"/>
      <c r="K23" s="244"/>
      <c r="L23" s="244"/>
    </row>
    <row r="24" spans="2:12" x14ac:dyDescent="0.2">
      <c r="B24" s="211">
        <v>123</v>
      </c>
      <c r="D24" s="211" t="s">
        <v>23</v>
      </c>
      <c r="F24" s="214">
        <v>16864</v>
      </c>
      <c r="J24" s="244"/>
      <c r="K24" s="244"/>
      <c r="L24" s="244"/>
    </row>
    <row r="25" spans="2:12" x14ac:dyDescent="0.2">
      <c r="B25" s="211">
        <v>126</v>
      </c>
      <c r="D25" s="211" t="s">
        <v>3</v>
      </c>
      <c r="F25" s="214">
        <v>0</v>
      </c>
      <c r="J25" s="244"/>
      <c r="K25" s="244"/>
      <c r="L25" s="244"/>
    </row>
    <row r="26" spans="2:12" x14ac:dyDescent="0.2">
      <c r="J26" s="244"/>
      <c r="K26" s="244"/>
      <c r="L26" s="244"/>
    </row>
    <row r="27" spans="2:12" x14ac:dyDescent="0.2">
      <c r="E27" s="5"/>
      <c r="F27" s="215"/>
      <c r="J27" s="244"/>
      <c r="K27" s="244"/>
      <c r="L27" s="244"/>
    </row>
    <row r="28" spans="2:12" ht="13.5" thickBot="1" x14ac:dyDescent="0.25">
      <c r="E28" s="6"/>
      <c r="F28" s="216"/>
      <c r="J28" s="244"/>
      <c r="K28" s="244"/>
      <c r="L28" s="244"/>
    </row>
    <row r="29" spans="2:12" ht="13.5" thickBot="1" x14ac:dyDescent="0.25">
      <c r="D29" s="212" t="s">
        <v>24</v>
      </c>
      <c r="G29" s="247">
        <v>5599919.9799999986</v>
      </c>
      <c r="J29" s="244"/>
      <c r="K29" s="244"/>
      <c r="L29" s="244"/>
    </row>
    <row r="30" spans="2:12" ht="13.5" thickTop="1" x14ac:dyDescent="0.2">
      <c r="I30" s="214"/>
      <c r="J30" s="244"/>
      <c r="K30" s="244"/>
      <c r="L30" s="244"/>
    </row>
    <row r="31" spans="2:12" x14ac:dyDescent="0.2">
      <c r="J31" s="244"/>
      <c r="K31" s="244"/>
      <c r="L31" s="244"/>
    </row>
    <row r="32" spans="2:12" x14ac:dyDescent="0.2">
      <c r="J32" s="244"/>
      <c r="K32" s="244"/>
      <c r="L32" s="244"/>
    </row>
    <row r="33" spans="2:12" x14ac:dyDescent="0.2">
      <c r="J33" s="244"/>
      <c r="K33" s="244"/>
      <c r="L33" s="244"/>
    </row>
    <row r="34" spans="2:12" x14ac:dyDescent="0.2">
      <c r="J34" s="244"/>
      <c r="K34" s="244"/>
      <c r="L34" s="244"/>
    </row>
    <row r="35" spans="2:12" x14ac:dyDescent="0.2">
      <c r="B35" s="211">
        <v>21</v>
      </c>
      <c r="D35" s="212" t="s">
        <v>20</v>
      </c>
      <c r="G35" s="213">
        <v>49360.9</v>
      </c>
      <c r="J35" s="244"/>
      <c r="K35" s="244"/>
      <c r="L35" s="244"/>
    </row>
    <row r="36" spans="2:12" x14ac:dyDescent="0.2">
      <c r="J36" s="244"/>
      <c r="K36" s="244"/>
      <c r="L36" s="244"/>
    </row>
    <row r="37" spans="2:12" x14ac:dyDescent="0.2">
      <c r="B37" s="211">
        <v>212</v>
      </c>
      <c r="D37" s="211" t="s">
        <v>39</v>
      </c>
      <c r="F37" s="214">
        <v>0</v>
      </c>
      <c r="J37" s="244"/>
      <c r="K37" s="244"/>
      <c r="L37" s="244"/>
    </row>
    <row r="38" spans="2:12" x14ac:dyDescent="0.2">
      <c r="J38" s="244"/>
      <c r="K38" s="244"/>
      <c r="L38" s="244"/>
    </row>
    <row r="39" spans="2:12" x14ac:dyDescent="0.2">
      <c r="B39" s="211">
        <v>213</v>
      </c>
      <c r="D39" s="211" t="s">
        <v>44</v>
      </c>
      <c r="F39" s="214">
        <v>10772.82</v>
      </c>
      <c r="J39" s="244"/>
      <c r="K39" s="244"/>
      <c r="L39" s="244"/>
    </row>
    <row r="40" spans="2:12" x14ac:dyDescent="0.2">
      <c r="J40" s="244"/>
      <c r="K40" s="244"/>
      <c r="L40" s="244"/>
    </row>
    <row r="41" spans="2:12" x14ac:dyDescent="0.2">
      <c r="B41" s="211">
        <v>214</v>
      </c>
      <c r="D41" s="211" t="s">
        <v>108</v>
      </c>
      <c r="E41" s="211"/>
      <c r="F41" s="214">
        <v>0</v>
      </c>
      <c r="J41" s="244"/>
      <c r="K41" s="244"/>
      <c r="L41" s="244"/>
    </row>
    <row r="42" spans="2:12" x14ac:dyDescent="0.2">
      <c r="E42" s="1"/>
      <c r="J42" s="244"/>
      <c r="K42" s="244"/>
      <c r="L42" s="244"/>
    </row>
    <row r="43" spans="2:12" x14ac:dyDescent="0.2">
      <c r="B43" s="211">
        <v>215</v>
      </c>
      <c r="D43" s="211" t="s">
        <v>85</v>
      </c>
      <c r="F43" s="214">
        <v>38588.080000000002</v>
      </c>
      <c r="J43" s="244"/>
      <c r="K43" s="244"/>
      <c r="L43" s="244"/>
    </row>
    <row r="44" spans="2:12" x14ac:dyDescent="0.2">
      <c r="E44" s="211"/>
      <c r="J44" s="244"/>
      <c r="K44" s="244"/>
      <c r="L44" s="244"/>
    </row>
    <row r="45" spans="2:12" x14ac:dyDescent="0.2">
      <c r="J45" s="244"/>
      <c r="K45" s="244"/>
      <c r="L45" s="244"/>
    </row>
    <row r="46" spans="2:12" x14ac:dyDescent="0.2">
      <c r="B46" s="211">
        <v>22</v>
      </c>
      <c r="D46" s="212" t="s">
        <v>7</v>
      </c>
      <c r="G46" s="7">
        <v>0</v>
      </c>
      <c r="J46" s="244"/>
      <c r="K46" s="244"/>
      <c r="L46" s="244"/>
    </row>
    <row r="47" spans="2:12" x14ac:dyDescent="0.2">
      <c r="J47" s="244"/>
      <c r="K47" s="244"/>
      <c r="L47" s="244"/>
    </row>
    <row r="48" spans="2:12" x14ac:dyDescent="0.2">
      <c r="D48" s="212"/>
      <c r="J48" s="244"/>
      <c r="K48" s="244"/>
      <c r="L48" s="244"/>
    </row>
    <row r="49" spans="2:12" x14ac:dyDescent="0.2">
      <c r="J49" s="244"/>
      <c r="K49" s="244"/>
      <c r="L49" s="244"/>
    </row>
    <row r="50" spans="2:12" x14ac:dyDescent="0.2">
      <c r="B50" s="211">
        <v>223</v>
      </c>
      <c r="D50" s="211" t="s">
        <v>78</v>
      </c>
      <c r="F50" s="214">
        <v>0</v>
      </c>
      <c r="J50" s="244"/>
      <c r="K50" s="244"/>
      <c r="L50" s="244"/>
    </row>
    <row r="51" spans="2:12" x14ac:dyDescent="0.2">
      <c r="J51" s="244"/>
      <c r="K51" s="244"/>
      <c r="L51" s="244"/>
    </row>
    <row r="52" spans="2:12" x14ac:dyDescent="0.2">
      <c r="J52" s="244"/>
      <c r="K52" s="244"/>
      <c r="L52" s="244"/>
    </row>
    <row r="53" spans="2:12" x14ac:dyDescent="0.2">
      <c r="J53" s="244"/>
      <c r="K53" s="244"/>
      <c r="L53" s="244"/>
    </row>
    <row r="54" spans="2:12" x14ac:dyDescent="0.2">
      <c r="D54" s="212" t="s">
        <v>109</v>
      </c>
      <c r="J54" s="244"/>
      <c r="K54" s="244"/>
      <c r="L54" s="244"/>
    </row>
    <row r="55" spans="2:12" x14ac:dyDescent="0.2">
      <c r="D55" s="212" t="s">
        <v>151</v>
      </c>
      <c r="G55" s="213">
        <v>4127340</v>
      </c>
      <c r="H55" s="214"/>
      <c r="J55" s="244"/>
      <c r="K55" s="244"/>
      <c r="L55" s="244"/>
    </row>
    <row r="56" spans="2:12" x14ac:dyDescent="0.2">
      <c r="J56" s="244"/>
      <c r="K56" s="244"/>
      <c r="L56" s="244"/>
    </row>
    <row r="57" spans="2:12" x14ac:dyDescent="0.2">
      <c r="B57" s="211">
        <v>310</v>
      </c>
      <c r="D57" s="211" t="s">
        <v>14</v>
      </c>
      <c r="F57" s="214">
        <v>4127340</v>
      </c>
      <c r="J57" s="244" t="s">
        <v>109</v>
      </c>
      <c r="K57" s="248">
        <v>0</v>
      </c>
      <c r="L57" s="244"/>
    </row>
    <row r="58" spans="2:12" x14ac:dyDescent="0.2">
      <c r="J58" s="244"/>
      <c r="K58" s="244"/>
      <c r="L58" s="244"/>
    </row>
    <row r="59" spans="2:12" x14ac:dyDescent="0.2">
      <c r="D59" s="212" t="s">
        <v>25</v>
      </c>
      <c r="G59" s="213">
        <v>792914.56</v>
      </c>
      <c r="J59" s="244"/>
      <c r="K59" s="244"/>
      <c r="L59" s="244"/>
    </row>
    <row r="60" spans="2:12" x14ac:dyDescent="0.2">
      <c r="J60" s="244"/>
      <c r="K60" s="244"/>
      <c r="L60" s="244"/>
    </row>
    <row r="61" spans="2:12" x14ac:dyDescent="0.2">
      <c r="B61" s="211">
        <v>320</v>
      </c>
      <c r="D61" s="211" t="s">
        <v>110</v>
      </c>
      <c r="F61" s="214">
        <v>792914.56</v>
      </c>
      <c r="J61" s="244"/>
      <c r="K61" s="244"/>
      <c r="L61" s="244"/>
    </row>
    <row r="62" spans="2:12" x14ac:dyDescent="0.2">
      <c r="J62" s="244"/>
      <c r="K62" s="244"/>
      <c r="L62" s="244"/>
    </row>
    <row r="63" spans="2:12" x14ac:dyDescent="0.2">
      <c r="B63" s="211">
        <v>33</v>
      </c>
      <c r="D63" s="212" t="s">
        <v>0</v>
      </c>
      <c r="G63" s="249">
        <v>0</v>
      </c>
      <c r="J63" s="244"/>
      <c r="K63" s="244"/>
      <c r="L63" s="244"/>
    </row>
    <row r="64" spans="2:12" x14ac:dyDescent="0.2">
      <c r="D64" s="212"/>
      <c r="G64" s="249"/>
      <c r="J64" s="244"/>
      <c r="K64" s="244"/>
      <c r="L64" s="244"/>
    </row>
    <row r="65" spans="2:12" x14ac:dyDescent="0.2">
      <c r="B65" s="211">
        <v>34</v>
      </c>
      <c r="D65" s="212" t="s">
        <v>45</v>
      </c>
      <c r="G65" s="213">
        <v>630304.52</v>
      </c>
      <c r="J65" s="244"/>
      <c r="K65" s="244"/>
      <c r="L65" s="244"/>
    </row>
    <row r="66" spans="2:12" x14ac:dyDescent="0.2">
      <c r="J66" s="244"/>
      <c r="K66" s="244"/>
      <c r="L66" s="244"/>
    </row>
    <row r="67" spans="2:12" x14ac:dyDescent="0.2">
      <c r="B67" s="211">
        <v>340</v>
      </c>
      <c r="D67" s="211" t="s">
        <v>49</v>
      </c>
      <c r="F67" s="214">
        <v>429995.19</v>
      </c>
      <c r="J67" s="244"/>
      <c r="K67" s="244"/>
      <c r="L67" s="244"/>
    </row>
    <row r="68" spans="2:12" x14ac:dyDescent="0.2">
      <c r="B68" s="211">
        <v>341</v>
      </c>
      <c r="D68" s="211" t="s">
        <v>18</v>
      </c>
      <c r="F68" s="250">
        <v>200309.33</v>
      </c>
      <c r="J68" s="244"/>
      <c r="K68" s="244"/>
      <c r="L68" s="244"/>
    </row>
    <row r="69" spans="2:12" ht="13.5" thickBot="1" x14ac:dyDescent="0.25">
      <c r="E69" s="6"/>
      <c r="F69" s="216"/>
      <c r="J69" s="244"/>
      <c r="K69" s="244"/>
      <c r="L69" s="244"/>
    </row>
    <row r="70" spans="2:12" ht="13.5" thickBot="1" x14ac:dyDescent="0.25">
      <c r="D70" s="212" t="s">
        <v>26</v>
      </c>
      <c r="G70" s="247">
        <v>5599919.9800000004</v>
      </c>
      <c r="H70" s="214"/>
      <c r="J70" s="244"/>
      <c r="K70" s="244"/>
      <c r="L70" s="244"/>
    </row>
    <row r="71" spans="2:12" ht="13.5" thickTop="1" x14ac:dyDescent="0.2">
      <c r="J71" s="244"/>
      <c r="K71" s="244"/>
      <c r="L71" s="244"/>
    </row>
    <row r="72" spans="2:12" x14ac:dyDescent="0.2">
      <c r="G72" s="214">
        <v>0</v>
      </c>
      <c r="J72" s="244"/>
      <c r="K72" s="244"/>
      <c r="L72" s="244"/>
    </row>
    <row r="73" spans="2:12" x14ac:dyDescent="0.2">
      <c r="J73" s="244"/>
      <c r="K73" s="244"/>
      <c r="L73" s="244"/>
    </row>
    <row r="74" spans="2:12" ht="17.25" x14ac:dyDescent="0.35">
      <c r="D74" s="217" t="s">
        <v>147</v>
      </c>
      <c r="E74" s="70" t="s">
        <v>33</v>
      </c>
      <c r="F74" s="69"/>
      <c r="J74" s="244"/>
      <c r="K74" s="244"/>
      <c r="L74" s="244"/>
    </row>
    <row r="75" spans="2:12" ht="15" x14ac:dyDescent="0.2">
      <c r="D75" s="218" t="s">
        <v>177</v>
      </c>
      <c r="E75" s="9" t="s">
        <v>165</v>
      </c>
      <c r="F75" s="218"/>
      <c r="J75" s="244"/>
      <c r="K75" s="244"/>
      <c r="L75" s="244"/>
    </row>
    <row r="76" spans="2:12" ht="15" x14ac:dyDescent="0.2">
      <c r="D76" s="218" t="s">
        <v>149</v>
      </c>
      <c r="E76" s="9" t="s">
        <v>34</v>
      </c>
      <c r="F76" s="218"/>
      <c r="J76" s="244"/>
      <c r="K76" s="244"/>
      <c r="L76" s="244"/>
    </row>
    <row r="77" spans="2:12" x14ac:dyDescent="0.2">
      <c r="J77" s="244"/>
      <c r="K77" s="244"/>
      <c r="L77" s="244"/>
    </row>
    <row r="78" spans="2:12" x14ac:dyDescent="0.2">
      <c r="J78" s="244"/>
      <c r="K78" s="244"/>
      <c r="L78" s="244"/>
    </row>
    <row r="79" spans="2:12" x14ac:dyDescent="0.2">
      <c r="J79" s="244"/>
      <c r="K79" s="244"/>
      <c r="L79" s="244"/>
    </row>
    <row r="80" spans="2:12" x14ac:dyDescent="0.2">
      <c r="J80" s="244"/>
      <c r="K80" s="244"/>
      <c r="L80" s="244"/>
    </row>
    <row r="81" spans="2:12" x14ac:dyDescent="0.2">
      <c r="J81" s="244"/>
      <c r="K81" s="244"/>
      <c r="L81" s="244"/>
    </row>
    <row r="82" spans="2:12" x14ac:dyDescent="0.2">
      <c r="J82" s="244"/>
      <c r="K82" s="244"/>
      <c r="L82" s="244"/>
    </row>
    <row r="83" spans="2:12" x14ac:dyDescent="0.2">
      <c r="G83" s="212"/>
      <c r="J83" s="244"/>
      <c r="K83" s="244"/>
      <c r="L83" s="244"/>
    </row>
    <row r="84" spans="2:12" x14ac:dyDescent="0.2">
      <c r="G84" s="212"/>
      <c r="J84" s="244"/>
      <c r="K84" s="244"/>
      <c r="L84" s="244"/>
    </row>
    <row r="85" spans="2:12" s="212" customFormat="1" x14ac:dyDescent="0.2">
      <c r="B85" s="211">
        <v>61</v>
      </c>
      <c r="D85" s="212" t="s">
        <v>354</v>
      </c>
      <c r="E85" s="7"/>
      <c r="G85" s="213">
        <v>304213.59000000003</v>
      </c>
      <c r="J85" s="251"/>
      <c r="K85" s="251"/>
      <c r="L85" s="251"/>
    </row>
    <row r="86" spans="2:12" x14ac:dyDescent="0.2">
      <c r="B86" s="211">
        <v>610</v>
      </c>
      <c r="D86" s="211" t="s">
        <v>2</v>
      </c>
      <c r="F86" s="214">
        <v>295909.59000000003</v>
      </c>
      <c r="G86" s="212"/>
      <c r="J86" s="244" t="s">
        <v>27</v>
      </c>
      <c r="K86" s="248">
        <v>0</v>
      </c>
      <c r="L86" s="244"/>
    </row>
    <row r="87" spans="2:12" x14ac:dyDescent="0.2">
      <c r="B87" s="211">
        <v>612</v>
      </c>
      <c r="D87" s="252" t="s">
        <v>5</v>
      </c>
      <c r="F87" s="214">
        <v>0</v>
      </c>
      <c r="G87" s="212"/>
      <c r="J87" s="244"/>
      <c r="K87" s="248"/>
      <c r="L87" s="244"/>
    </row>
    <row r="88" spans="2:12" x14ac:dyDescent="0.2">
      <c r="B88" s="211">
        <v>613</v>
      </c>
      <c r="D88" s="211" t="s">
        <v>86</v>
      </c>
      <c r="F88" s="214">
        <v>8304</v>
      </c>
      <c r="G88" s="212"/>
      <c r="J88" s="244"/>
      <c r="K88" s="244"/>
      <c r="L88" s="244"/>
    </row>
    <row r="89" spans="2:12" x14ac:dyDescent="0.2">
      <c r="F89" s="214"/>
      <c r="G89" s="212"/>
      <c r="J89" s="244"/>
      <c r="K89" s="248"/>
      <c r="L89" s="244"/>
    </row>
    <row r="90" spans="2:12" x14ac:dyDescent="0.2">
      <c r="B90" s="211">
        <v>62</v>
      </c>
      <c r="C90" s="212"/>
      <c r="D90" s="212" t="s">
        <v>28</v>
      </c>
      <c r="E90" s="7"/>
      <c r="F90" s="212"/>
      <c r="G90" s="213">
        <v>312773.59000000003</v>
      </c>
      <c r="J90" s="244"/>
      <c r="K90" s="248"/>
      <c r="L90" s="244"/>
    </row>
    <row r="91" spans="2:12" x14ac:dyDescent="0.2">
      <c r="B91" s="211">
        <v>620</v>
      </c>
      <c r="D91" s="211" t="s">
        <v>138</v>
      </c>
      <c r="F91" s="214">
        <v>16864</v>
      </c>
      <c r="G91" s="212"/>
      <c r="J91" s="244"/>
      <c r="K91" s="244"/>
      <c r="L91" s="244"/>
    </row>
    <row r="92" spans="2:12" x14ac:dyDescent="0.2">
      <c r="B92" s="211">
        <v>621</v>
      </c>
      <c r="D92" s="211" t="s">
        <v>29</v>
      </c>
      <c r="F92" s="214">
        <v>295909.59000000003</v>
      </c>
      <c r="G92" s="212"/>
      <c r="J92" s="244"/>
      <c r="K92" s="244"/>
      <c r="L92" s="244"/>
    </row>
    <row r="93" spans="2:12" ht="13.5" thickBot="1" x14ac:dyDescent="0.25">
      <c r="E93" s="6"/>
      <c r="F93" s="216"/>
      <c r="G93" s="212"/>
      <c r="J93" s="244"/>
      <c r="K93" s="244"/>
      <c r="L93" s="244"/>
    </row>
    <row r="94" spans="2:12" s="219" customFormat="1" ht="16.5" thickBot="1" x14ac:dyDescent="0.3">
      <c r="B94" s="211"/>
      <c r="D94" s="219" t="s">
        <v>117</v>
      </c>
      <c r="E94" s="8"/>
      <c r="G94" s="220">
        <v>616987.18000000005</v>
      </c>
      <c r="J94" s="253"/>
      <c r="K94" s="253"/>
      <c r="L94" s="253"/>
    </row>
    <row r="95" spans="2:12" ht="13.5" thickTop="1" x14ac:dyDescent="0.2">
      <c r="G95" s="212"/>
      <c r="J95" s="244"/>
      <c r="K95" s="244"/>
      <c r="L95" s="244"/>
    </row>
    <row r="96" spans="2:12" x14ac:dyDescent="0.2">
      <c r="G96" s="212"/>
      <c r="J96" s="244"/>
      <c r="K96" s="244"/>
      <c r="L96" s="244"/>
    </row>
    <row r="97" spans="2:12" x14ac:dyDescent="0.2">
      <c r="G97" s="212"/>
      <c r="J97" s="244"/>
      <c r="K97" s="244"/>
      <c r="L97" s="244"/>
    </row>
    <row r="98" spans="2:12" x14ac:dyDescent="0.2">
      <c r="G98" s="212"/>
      <c r="J98" s="244"/>
      <c r="K98" s="244"/>
      <c r="L98" s="244"/>
    </row>
    <row r="99" spans="2:12" x14ac:dyDescent="0.2">
      <c r="G99" s="212"/>
      <c r="J99" s="244"/>
      <c r="K99" s="244"/>
      <c r="L99" s="244"/>
    </row>
    <row r="100" spans="2:12" x14ac:dyDescent="0.2">
      <c r="G100" s="212"/>
      <c r="J100" s="244"/>
      <c r="K100" s="244"/>
      <c r="L100" s="244"/>
    </row>
    <row r="101" spans="2:12" x14ac:dyDescent="0.2">
      <c r="G101" s="212"/>
      <c r="J101" s="244"/>
      <c r="K101" s="244"/>
      <c r="L101" s="244"/>
    </row>
    <row r="102" spans="2:12" x14ac:dyDescent="0.2">
      <c r="G102" s="212"/>
      <c r="J102" s="244"/>
      <c r="K102" s="244"/>
      <c r="L102" s="244"/>
    </row>
    <row r="103" spans="2:12" x14ac:dyDescent="0.2">
      <c r="G103" s="212"/>
      <c r="J103" s="244"/>
      <c r="K103" s="244"/>
      <c r="L103" s="244"/>
    </row>
    <row r="104" spans="2:12" x14ac:dyDescent="0.2">
      <c r="G104" s="212"/>
      <c r="J104" s="244"/>
      <c r="K104" s="244"/>
      <c r="L104" s="244"/>
    </row>
    <row r="105" spans="2:12" x14ac:dyDescent="0.2">
      <c r="G105" s="212"/>
      <c r="J105" s="244"/>
      <c r="K105" s="244"/>
      <c r="L105" s="244"/>
    </row>
    <row r="106" spans="2:12" s="212" customFormat="1" x14ac:dyDescent="0.2">
      <c r="B106" s="211">
        <v>71</v>
      </c>
      <c r="D106" s="212" t="s">
        <v>30</v>
      </c>
      <c r="E106" s="7"/>
      <c r="G106" s="213">
        <v>304213.59000000003</v>
      </c>
      <c r="J106" s="251"/>
      <c r="K106" s="251"/>
      <c r="L106" s="251"/>
    </row>
    <row r="107" spans="2:12" x14ac:dyDescent="0.2">
      <c r="B107" s="211">
        <v>710</v>
      </c>
      <c r="D107" s="211" t="s">
        <v>107</v>
      </c>
      <c r="F107" s="214">
        <v>295909.59000000003</v>
      </c>
      <c r="G107" s="212"/>
      <c r="J107" s="244" t="s">
        <v>31</v>
      </c>
      <c r="K107" s="248">
        <v>0</v>
      </c>
      <c r="L107" s="244"/>
    </row>
    <row r="108" spans="2:12" x14ac:dyDescent="0.2">
      <c r="B108" s="211">
        <v>713</v>
      </c>
      <c r="D108" s="211" t="s">
        <v>126</v>
      </c>
      <c r="F108" s="214">
        <v>8304</v>
      </c>
      <c r="G108" s="212"/>
      <c r="J108" s="244"/>
      <c r="K108" s="244"/>
      <c r="L108" s="244"/>
    </row>
    <row r="109" spans="2:12" x14ac:dyDescent="0.2">
      <c r="F109" s="214"/>
      <c r="G109" s="212"/>
      <c r="J109" s="244"/>
      <c r="K109" s="248"/>
      <c r="L109" s="244"/>
    </row>
    <row r="110" spans="2:12" x14ac:dyDescent="0.2">
      <c r="B110" s="211">
        <v>72</v>
      </c>
      <c r="C110" s="212"/>
      <c r="D110" s="212" t="s">
        <v>28</v>
      </c>
      <c r="E110" s="7"/>
      <c r="F110" s="212"/>
      <c r="G110" s="213">
        <v>312773.59000000003</v>
      </c>
      <c r="J110" s="244"/>
      <c r="K110" s="248"/>
      <c r="L110" s="244"/>
    </row>
    <row r="111" spans="2:12" x14ac:dyDescent="0.2">
      <c r="B111" s="211">
        <v>720</v>
      </c>
      <c r="D111" s="211" t="s">
        <v>10</v>
      </c>
      <c r="F111" s="214">
        <v>16864</v>
      </c>
      <c r="G111" s="212"/>
      <c r="J111" s="244"/>
      <c r="K111" s="244"/>
      <c r="L111" s="244"/>
    </row>
    <row r="112" spans="2:12" x14ac:dyDescent="0.2">
      <c r="B112" s="211">
        <v>721</v>
      </c>
      <c r="D112" s="211" t="s">
        <v>32</v>
      </c>
      <c r="F112" s="214">
        <v>295909.59000000003</v>
      </c>
      <c r="G112" s="212"/>
      <c r="J112" s="244"/>
      <c r="K112" s="244"/>
      <c r="L112" s="244"/>
    </row>
    <row r="113" spans="2:7" ht="13.5" thickBot="1" x14ac:dyDescent="0.25">
      <c r="E113" s="6"/>
      <c r="F113" s="216"/>
      <c r="G113" s="212"/>
    </row>
    <row r="114" spans="2:7" s="219" customFormat="1" ht="16.5" thickBot="1" x14ac:dyDescent="0.3">
      <c r="B114" s="211"/>
      <c r="D114" s="219" t="s">
        <v>139</v>
      </c>
      <c r="E114" s="8"/>
      <c r="G114" s="220">
        <v>616987.18000000005</v>
      </c>
    </row>
    <row r="115" spans="2:7" ht="13.5" thickTop="1" x14ac:dyDescent="0.2">
      <c r="G115" s="213">
        <v>0</v>
      </c>
    </row>
    <row r="116" spans="2:7" x14ac:dyDescent="0.2">
      <c r="G116" s="213"/>
    </row>
    <row r="117" spans="2:7" x14ac:dyDescent="0.2">
      <c r="G117" s="213"/>
    </row>
    <row r="118" spans="2:7" x14ac:dyDescent="0.2">
      <c r="G118" s="213"/>
    </row>
    <row r="119" spans="2:7" x14ac:dyDescent="0.2">
      <c r="G119" s="213"/>
    </row>
    <row r="120" spans="2:7" x14ac:dyDescent="0.2">
      <c r="G120" s="213"/>
    </row>
    <row r="122" spans="2:7" x14ac:dyDescent="0.2">
      <c r="G122" s="213"/>
    </row>
    <row r="123" spans="2:7" ht="17.25" x14ac:dyDescent="0.35">
      <c r="D123" s="217" t="s">
        <v>147</v>
      </c>
      <c r="E123" s="256" t="s">
        <v>33</v>
      </c>
      <c r="F123" s="256"/>
    </row>
    <row r="124" spans="2:7" ht="15" x14ac:dyDescent="0.2">
      <c r="D124" s="218" t="s">
        <v>177</v>
      </c>
      <c r="E124" s="9" t="s">
        <v>165</v>
      </c>
      <c r="F124" s="218"/>
    </row>
    <row r="125" spans="2:7" ht="15" x14ac:dyDescent="0.2">
      <c r="D125" s="218" t="s">
        <v>149</v>
      </c>
      <c r="E125" s="218" t="s">
        <v>166</v>
      </c>
      <c r="F125" s="218"/>
    </row>
    <row r="126" spans="2:7" ht="15" x14ac:dyDescent="0.2">
      <c r="D126" s="218"/>
      <c r="E126" s="9"/>
      <c r="F126" s="218"/>
    </row>
    <row r="127" spans="2:7" x14ac:dyDescent="0.2">
      <c r="G127" s="213"/>
    </row>
    <row r="128" spans="2:7" x14ac:dyDescent="0.2">
      <c r="G128" s="213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G11" sqref="G11"/>
    </sheetView>
  </sheetViews>
  <sheetFormatPr defaultColWidth="11.42578125" defaultRowHeight="12.75" x14ac:dyDescent="0.2"/>
  <cols>
    <col min="1" max="1" width="11.42578125" style="211"/>
    <col min="2" max="2" width="4" style="223" customWidth="1"/>
    <col min="3" max="3" width="2" style="211" customWidth="1"/>
    <col min="4" max="4" width="72" style="211" customWidth="1"/>
    <col min="5" max="5" width="15.42578125" style="2" customWidth="1"/>
    <col min="6" max="6" width="15.42578125" style="211" customWidth="1"/>
    <col min="7" max="7" width="15.42578125" style="212" customWidth="1"/>
    <col min="8" max="12" width="15.42578125" style="211" customWidth="1"/>
    <col min="13" max="16384" width="11.42578125" style="211"/>
  </cols>
  <sheetData>
    <row r="2" spans="1:12" ht="18" x14ac:dyDescent="0.25">
      <c r="D2" s="221" t="s">
        <v>82</v>
      </c>
      <c r="E2" s="3"/>
      <c r="J2" s="244"/>
      <c r="K2" s="244"/>
      <c r="L2" s="244"/>
    </row>
    <row r="3" spans="1:12" ht="18" x14ac:dyDescent="0.25">
      <c r="D3" s="221" t="s">
        <v>206</v>
      </c>
      <c r="E3" s="3"/>
      <c r="J3" s="244"/>
      <c r="K3" s="244"/>
      <c r="L3" s="244"/>
    </row>
    <row r="4" spans="1:12" ht="18" x14ac:dyDescent="0.25">
      <c r="D4" s="221" t="s">
        <v>204</v>
      </c>
      <c r="E4" s="3"/>
      <c r="J4" s="244"/>
      <c r="K4" s="244"/>
      <c r="L4" s="244"/>
    </row>
    <row r="5" spans="1:12" ht="18" x14ac:dyDescent="0.25">
      <c r="D5" s="222" t="s">
        <v>52</v>
      </c>
      <c r="E5" s="3"/>
      <c r="J5" s="244"/>
      <c r="K5" s="244"/>
      <c r="L5" s="244"/>
    </row>
    <row r="6" spans="1:12" ht="18" x14ac:dyDescent="0.25">
      <c r="D6" s="222" t="s">
        <v>356</v>
      </c>
      <c r="E6" s="3"/>
      <c r="J6" s="244"/>
      <c r="K6" s="244"/>
      <c r="L6" s="244"/>
    </row>
    <row r="7" spans="1:12" ht="18" x14ac:dyDescent="0.25">
      <c r="D7" s="222" t="s">
        <v>19</v>
      </c>
      <c r="E7" s="3"/>
      <c r="J7" s="244"/>
      <c r="K7" s="244"/>
      <c r="L7" s="244"/>
    </row>
    <row r="9" spans="1:12" s="226" customFormat="1" x14ac:dyDescent="0.2">
      <c r="A9" s="225"/>
      <c r="B9" s="224">
        <v>5</v>
      </c>
      <c r="C9" s="225"/>
      <c r="D9" s="225" t="s">
        <v>53</v>
      </c>
    </row>
    <row r="11" spans="1:12" x14ac:dyDescent="0.2">
      <c r="B11" s="223">
        <v>51</v>
      </c>
      <c r="D11" s="212" t="s">
        <v>54</v>
      </c>
      <c r="G11" s="213">
        <v>192088.36</v>
      </c>
    </row>
    <row r="12" spans="1:12" x14ac:dyDescent="0.2">
      <c r="B12" s="227"/>
    </row>
    <row r="13" spans="1:12" x14ac:dyDescent="0.2">
      <c r="B13" s="228">
        <v>510</v>
      </c>
      <c r="D13" s="211" t="s">
        <v>55</v>
      </c>
      <c r="F13" s="214">
        <v>104618.79</v>
      </c>
    </row>
    <row r="14" spans="1:12" x14ac:dyDescent="0.2">
      <c r="B14" s="228">
        <v>512</v>
      </c>
      <c r="D14" s="211" t="s">
        <v>15</v>
      </c>
      <c r="F14" s="214">
        <v>87469.57</v>
      </c>
    </row>
    <row r="15" spans="1:12" x14ac:dyDescent="0.2">
      <c r="B15" s="227"/>
    </row>
    <row r="16" spans="1:12" x14ac:dyDescent="0.2">
      <c r="B16" s="227">
        <v>41</v>
      </c>
      <c r="D16" s="212" t="s">
        <v>56</v>
      </c>
      <c r="G16" s="7">
        <v>157331.63999999998</v>
      </c>
    </row>
    <row r="17" spans="2:7" x14ac:dyDescent="0.2">
      <c r="B17" s="227"/>
    </row>
    <row r="18" spans="2:7" x14ac:dyDescent="0.2">
      <c r="B18" s="228">
        <v>410</v>
      </c>
      <c r="D18" s="211" t="s">
        <v>57</v>
      </c>
      <c r="E18" s="211"/>
      <c r="F18" s="214">
        <v>56958.1</v>
      </c>
      <c r="G18" s="7"/>
    </row>
    <row r="19" spans="2:7" x14ac:dyDescent="0.2">
      <c r="B19" s="228">
        <v>411</v>
      </c>
      <c r="D19" s="211" t="s">
        <v>104</v>
      </c>
      <c r="E19" s="215"/>
      <c r="F19" s="214">
        <v>0.66</v>
      </c>
      <c r="G19" s="229"/>
    </row>
    <row r="20" spans="2:7" x14ac:dyDescent="0.2">
      <c r="B20" s="228">
        <v>412</v>
      </c>
      <c r="D20" s="211" t="s">
        <v>51</v>
      </c>
      <c r="E20" s="215"/>
      <c r="F20" s="214">
        <v>95138.54</v>
      </c>
      <c r="G20" s="229"/>
    </row>
    <row r="21" spans="2:7" ht="13.5" thickBot="1" x14ac:dyDescent="0.25">
      <c r="B21" s="228">
        <v>413</v>
      </c>
      <c r="D21" s="211" t="s">
        <v>58</v>
      </c>
      <c r="E21" s="216"/>
      <c r="F21" s="230">
        <v>5234.34</v>
      </c>
      <c r="G21" s="231"/>
    </row>
    <row r="22" spans="2:7" ht="3.75" customHeight="1" x14ac:dyDescent="0.2"/>
    <row r="23" spans="2:7" x14ac:dyDescent="0.2">
      <c r="G23" s="213">
        <v>34756.720000000001</v>
      </c>
    </row>
    <row r="24" spans="2:7" x14ac:dyDescent="0.2">
      <c r="D24" s="212" t="s">
        <v>59</v>
      </c>
      <c r="G24" s="213"/>
    </row>
    <row r="25" spans="2:7" x14ac:dyDescent="0.2">
      <c r="D25" s="212"/>
      <c r="G25" s="213"/>
    </row>
    <row r="26" spans="2:7" x14ac:dyDescent="0.2">
      <c r="D26" s="212" t="s">
        <v>60</v>
      </c>
    </row>
    <row r="28" spans="2:7" x14ac:dyDescent="0.2">
      <c r="B28" s="232">
        <v>52</v>
      </c>
      <c r="D28" s="212" t="s">
        <v>61</v>
      </c>
      <c r="G28" s="213">
        <v>53322.38</v>
      </c>
    </row>
    <row r="30" spans="2:7" x14ac:dyDescent="0.2">
      <c r="B30" s="233">
        <v>521</v>
      </c>
      <c r="D30" s="211" t="s">
        <v>62</v>
      </c>
      <c r="E30" s="229"/>
      <c r="F30" s="214">
        <v>49140.52</v>
      </c>
      <c r="G30" s="234"/>
    </row>
    <row r="31" spans="2:7" ht="13.5" thickBot="1" x14ac:dyDescent="0.25">
      <c r="B31" s="233">
        <v>522</v>
      </c>
      <c r="D31" s="211" t="s">
        <v>63</v>
      </c>
      <c r="E31" s="231"/>
      <c r="F31" s="230">
        <v>4181.8599999999997</v>
      </c>
      <c r="G31" s="235"/>
    </row>
    <row r="32" spans="2:7" ht="6" customHeight="1" x14ac:dyDescent="0.2"/>
    <row r="33" spans="2:7" x14ac:dyDescent="0.2">
      <c r="D33" s="212" t="s">
        <v>64</v>
      </c>
      <c r="G33" s="213">
        <v>88079.1</v>
      </c>
    </row>
    <row r="35" spans="2:7" ht="0.75" customHeight="1" x14ac:dyDescent="0.2"/>
    <row r="36" spans="2:7" x14ac:dyDescent="0.2">
      <c r="B36" s="232">
        <v>42</v>
      </c>
      <c r="C36" s="212"/>
      <c r="D36" s="212" t="s">
        <v>4</v>
      </c>
      <c r="G36" s="213">
        <v>5</v>
      </c>
    </row>
    <row r="38" spans="2:7" x14ac:dyDescent="0.2">
      <c r="B38" s="233">
        <v>421</v>
      </c>
      <c r="D38" s="211" t="s">
        <v>80</v>
      </c>
      <c r="F38" s="214">
        <v>0</v>
      </c>
      <c r="G38" s="211"/>
    </row>
    <row r="39" spans="2:7" ht="6" customHeight="1" x14ac:dyDescent="0.2">
      <c r="F39" s="214"/>
    </row>
    <row r="40" spans="2:7" x14ac:dyDescent="0.2">
      <c r="B40" s="233">
        <v>422</v>
      </c>
      <c r="D40" s="211" t="s">
        <v>90</v>
      </c>
      <c r="F40" s="214">
        <v>5</v>
      </c>
      <c r="G40" s="211"/>
    </row>
    <row r="41" spans="2:7" ht="6" customHeight="1" x14ac:dyDescent="0.2"/>
    <row r="42" spans="2:7" ht="13.5" thickBot="1" x14ac:dyDescent="0.25">
      <c r="B42" s="233">
        <v>425</v>
      </c>
      <c r="D42" s="211" t="s">
        <v>91</v>
      </c>
      <c r="E42" s="6"/>
      <c r="F42" s="230">
        <v>0</v>
      </c>
      <c r="G42" s="231"/>
    </row>
    <row r="43" spans="2:7" ht="6.75" customHeight="1" x14ac:dyDescent="0.2"/>
    <row r="44" spans="2:7" x14ac:dyDescent="0.2">
      <c r="D44" s="211" t="s">
        <v>65</v>
      </c>
      <c r="G44" s="213">
        <v>88074.1</v>
      </c>
    </row>
    <row r="46" spans="2:7" x14ac:dyDescent="0.2">
      <c r="B46" s="232">
        <v>44</v>
      </c>
      <c r="C46" s="212"/>
      <c r="D46" s="212" t="s">
        <v>127</v>
      </c>
      <c r="G46" s="213">
        <v>38458.82</v>
      </c>
    </row>
    <row r="48" spans="2:7" ht="13.5" thickBot="1" x14ac:dyDescent="0.25">
      <c r="B48" s="233">
        <v>440</v>
      </c>
      <c r="D48" s="211" t="s">
        <v>127</v>
      </c>
      <c r="E48" s="6"/>
      <c r="F48" s="230">
        <v>38458.82</v>
      </c>
      <c r="G48" s="231"/>
    </row>
    <row r="49" spans="2:9" x14ac:dyDescent="0.2">
      <c r="E49" s="5"/>
      <c r="F49" s="5"/>
      <c r="G49" s="229"/>
    </row>
    <row r="50" spans="2:9" x14ac:dyDescent="0.2">
      <c r="D50" s="211" t="s">
        <v>35</v>
      </c>
      <c r="G50" s="213">
        <v>49615.280000000006</v>
      </c>
    </row>
    <row r="51" spans="2:9" x14ac:dyDescent="0.2">
      <c r="E51" s="211"/>
      <c r="G51" s="211"/>
    </row>
    <row r="52" spans="2:9" x14ac:dyDescent="0.2">
      <c r="B52" s="232">
        <v>53</v>
      </c>
      <c r="D52" s="212" t="s">
        <v>40</v>
      </c>
      <c r="G52" s="213">
        <v>151628.76999999999</v>
      </c>
    </row>
    <row r="54" spans="2:9" x14ac:dyDescent="0.2">
      <c r="B54" s="233">
        <v>530</v>
      </c>
      <c r="D54" s="211" t="s">
        <v>40</v>
      </c>
      <c r="F54" s="214">
        <v>151628.76999999999</v>
      </c>
    </row>
    <row r="56" spans="2:9" x14ac:dyDescent="0.2">
      <c r="B56" s="232">
        <v>43</v>
      </c>
      <c r="D56" s="212" t="s">
        <v>36</v>
      </c>
      <c r="G56" s="213">
        <v>934.72</v>
      </c>
    </row>
    <row r="58" spans="2:9" x14ac:dyDescent="0.2">
      <c r="B58" s="233">
        <v>430</v>
      </c>
      <c r="D58" s="211" t="s">
        <v>36</v>
      </c>
      <c r="F58" s="214">
        <v>934.72</v>
      </c>
    </row>
    <row r="60" spans="2:9" ht="13.5" thickBot="1" x14ac:dyDescent="0.25">
      <c r="E60" s="6"/>
      <c r="F60" s="216"/>
      <c r="G60" s="235"/>
    </row>
    <row r="61" spans="2:9" ht="13.5" thickBot="1" x14ac:dyDescent="0.25">
      <c r="D61" s="212" t="s">
        <v>37</v>
      </c>
      <c r="G61" s="236">
        <v>200309.33</v>
      </c>
    </row>
    <row r="62" spans="2:9" ht="13.5" thickTop="1" x14ac:dyDescent="0.2"/>
    <row r="63" spans="2:9" x14ac:dyDescent="0.2">
      <c r="H63" s="244"/>
      <c r="I63" s="244"/>
    </row>
    <row r="64" spans="2:9" x14ac:dyDescent="0.2">
      <c r="H64" s="244"/>
      <c r="I64" s="244"/>
    </row>
    <row r="65" spans="2:9" x14ac:dyDescent="0.2">
      <c r="B65" s="211"/>
      <c r="D65" s="225" t="s">
        <v>38</v>
      </c>
      <c r="E65" s="12"/>
      <c r="G65" s="14">
        <v>429995.19</v>
      </c>
      <c r="H65" s="244"/>
      <c r="I65" s="244"/>
    </row>
    <row r="66" spans="2:9" x14ac:dyDescent="0.2">
      <c r="B66" s="211"/>
      <c r="D66" s="225" t="s">
        <v>98</v>
      </c>
      <c r="E66" s="12"/>
      <c r="G66" s="11"/>
      <c r="H66" s="244"/>
      <c r="I66" s="244"/>
    </row>
    <row r="67" spans="2:9" x14ac:dyDescent="0.2">
      <c r="B67" s="211"/>
      <c r="D67" s="226" t="s">
        <v>99</v>
      </c>
      <c r="E67" s="12"/>
      <c r="G67" s="11">
        <v>0</v>
      </c>
      <c r="H67" s="244"/>
      <c r="I67" s="244"/>
    </row>
    <row r="68" spans="2:9" x14ac:dyDescent="0.2">
      <c r="B68" s="211"/>
      <c r="D68" s="226" t="s">
        <v>129</v>
      </c>
      <c r="E68" s="12"/>
      <c r="G68" s="11">
        <v>0</v>
      </c>
      <c r="H68" s="244"/>
      <c r="I68" s="244"/>
    </row>
    <row r="69" spans="2:9" x14ac:dyDescent="0.2">
      <c r="B69" s="211"/>
      <c r="D69" s="226"/>
      <c r="E69" s="12"/>
      <c r="G69" s="11"/>
      <c r="H69" s="244"/>
      <c r="I69" s="244"/>
    </row>
    <row r="70" spans="2:9" ht="13.5" thickBot="1" x14ac:dyDescent="0.25">
      <c r="B70" s="211"/>
      <c r="D70" s="225" t="s">
        <v>100</v>
      </c>
      <c r="E70" s="237"/>
      <c r="G70" s="238">
        <v>630304.52</v>
      </c>
      <c r="H70" s="244">
        <v>400610.51</v>
      </c>
      <c r="I70" s="244"/>
    </row>
    <row r="71" spans="2:9" ht="13.5" thickTop="1" x14ac:dyDescent="0.2">
      <c r="B71" s="211"/>
      <c r="D71" s="226"/>
      <c r="E71" s="12"/>
      <c r="G71" s="11"/>
      <c r="H71" s="254">
        <f>+H70-G70</f>
        <v>-229694.01</v>
      </c>
      <c r="I71" s="244"/>
    </row>
    <row r="72" spans="2:9" x14ac:dyDescent="0.2">
      <c r="B72" s="211"/>
      <c r="D72" s="226"/>
      <c r="E72" s="239"/>
      <c r="G72" s="226"/>
      <c r="H72" s="244"/>
      <c r="I72" s="244"/>
    </row>
    <row r="73" spans="2:9" x14ac:dyDescent="0.2">
      <c r="B73" s="211"/>
      <c r="D73" s="225" t="s">
        <v>101</v>
      </c>
      <c r="E73" s="239"/>
      <c r="G73" s="226"/>
      <c r="H73" s="244"/>
      <c r="I73" s="244"/>
    </row>
    <row r="74" spans="2:9" x14ac:dyDescent="0.2">
      <c r="B74" s="211"/>
      <c r="D74" s="226" t="s">
        <v>102</v>
      </c>
      <c r="E74" s="239"/>
      <c r="G74" s="240">
        <v>2.1340403262149473E-2</v>
      </c>
      <c r="H74" s="244"/>
      <c r="I74" s="244"/>
    </row>
    <row r="75" spans="2:9" x14ac:dyDescent="0.2">
      <c r="B75" s="211"/>
      <c r="D75" s="226" t="s">
        <v>122</v>
      </c>
      <c r="E75" s="239"/>
      <c r="G75" s="240">
        <v>2.1340403262149473E-2</v>
      </c>
    </row>
    <row r="76" spans="2:9" x14ac:dyDescent="0.2">
      <c r="B76" s="211"/>
      <c r="D76" s="226" t="s">
        <v>123</v>
      </c>
      <c r="E76" s="239"/>
      <c r="G76" s="240">
        <v>4.8532306521876074E-2</v>
      </c>
    </row>
    <row r="77" spans="2:9" x14ac:dyDescent="0.2">
      <c r="B77" s="211"/>
      <c r="D77" s="226" t="s">
        <v>124</v>
      </c>
      <c r="E77" s="239"/>
      <c r="G77" s="13">
        <v>4127340</v>
      </c>
    </row>
    <row r="78" spans="2:9" x14ac:dyDescent="0.2">
      <c r="B78" s="211"/>
      <c r="D78" s="225" t="s">
        <v>125</v>
      </c>
      <c r="E78" s="241"/>
      <c r="G78" s="242">
        <v>1</v>
      </c>
    </row>
    <row r="79" spans="2:9" x14ac:dyDescent="0.2">
      <c r="B79" s="211"/>
      <c r="G79" s="211"/>
    </row>
    <row r="80" spans="2:9" x14ac:dyDescent="0.2">
      <c r="B80" s="211"/>
      <c r="G80" s="211"/>
    </row>
    <row r="83" spans="2:7" ht="17.25" x14ac:dyDescent="0.35">
      <c r="B83" s="243"/>
      <c r="C83" s="218"/>
      <c r="D83" s="217" t="s">
        <v>147</v>
      </c>
      <c r="E83" s="256" t="s">
        <v>33</v>
      </c>
      <c r="F83" s="256"/>
      <c r="G83" s="218"/>
    </row>
    <row r="84" spans="2:7" ht="15" x14ac:dyDescent="0.2">
      <c r="B84" s="243"/>
      <c r="C84" s="218"/>
      <c r="D84" s="218" t="str">
        <f>'[1]Balance General SSF'!D124</f>
        <v>Shearlene Márquez</v>
      </c>
      <c r="E84" s="9" t="str">
        <f>'[1]Balance General SSF'!E124</f>
        <v>Jesy Yanira Quijada</v>
      </c>
      <c r="F84" s="218"/>
      <c r="G84" s="218"/>
    </row>
    <row r="85" spans="2:7" ht="15" x14ac:dyDescent="0.2">
      <c r="B85" s="243"/>
      <c r="C85" s="218"/>
      <c r="D85" s="218" t="s">
        <v>149</v>
      </c>
      <c r="E85" s="9" t="s">
        <v>34</v>
      </c>
      <c r="F85" s="218"/>
      <c r="G85" s="218"/>
    </row>
    <row r="86" spans="2:7" ht="15" x14ac:dyDescent="0.2">
      <c r="B86" s="243"/>
      <c r="C86" s="218"/>
      <c r="D86" s="218"/>
      <c r="E86" s="9"/>
      <c r="F86" s="218"/>
      <c r="G86" s="218"/>
    </row>
    <row r="87" spans="2:7" ht="15" x14ac:dyDescent="0.2">
      <c r="B87" s="243"/>
      <c r="C87" s="218"/>
      <c r="D87" s="218"/>
      <c r="E87" s="9"/>
      <c r="F87" s="218"/>
      <c r="G87" s="218"/>
    </row>
    <row r="89" spans="2:7" ht="15" x14ac:dyDescent="0.2">
      <c r="B89" s="243"/>
      <c r="C89" s="218"/>
      <c r="D89" s="218"/>
      <c r="E89" s="9"/>
      <c r="F89" s="218"/>
      <c r="G89" s="218"/>
    </row>
    <row r="90" spans="2:7" ht="15" x14ac:dyDescent="0.2">
      <c r="B90" s="243"/>
      <c r="C90" s="218"/>
      <c r="D90" s="218"/>
      <c r="E90" s="9"/>
      <c r="F90" s="218"/>
      <c r="G90" s="218"/>
    </row>
    <row r="91" spans="2:7" ht="15" x14ac:dyDescent="0.2">
      <c r="B91" s="243"/>
      <c r="C91" s="218"/>
      <c r="D91" s="218"/>
      <c r="E91" s="9"/>
      <c r="F91" s="218"/>
      <c r="G91" s="218"/>
    </row>
    <row r="92" spans="2:7" ht="15" x14ac:dyDescent="0.2">
      <c r="B92" s="243"/>
      <c r="C92" s="218"/>
      <c r="D92" s="218"/>
      <c r="E92" s="9"/>
      <c r="F92" s="218"/>
      <c r="G92" s="218"/>
    </row>
    <row r="163" spans="2:7" x14ac:dyDescent="0.2">
      <c r="B163" s="211"/>
      <c r="E163" s="2">
        <v>0</v>
      </c>
      <c r="G163" s="211"/>
    </row>
    <row r="164" spans="2:7" x14ac:dyDescent="0.2">
      <c r="B164" s="211"/>
      <c r="E164" s="2">
        <v>0</v>
      </c>
      <c r="G164" s="211"/>
    </row>
    <row r="165" spans="2:7" x14ac:dyDescent="0.2">
      <c r="B165" s="211"/>
      <c r="E165" s="2">
        <v>0</v>
      </c>
      <c r="G165" s="211"/>
    </row>
    <row r="166" spans="2:7" x14ac:dyDescent="0.2">
      <c r="B166" s="211"/>
      <c r="E166" s="2">
        <v>0</v>
      </c>
      <c r="G166" s="211"/>
    </row>
    <row r="167" spans="2:7" x14ac:dyDescent="0.2">
      <c r="B167" s="211"/>
      <c r="E167" s="2">
        <v>0</v>
      </c>
      <c r="G167" s="211"/>
    </row>
    <row r="168" spans="2:7" x14ac:dyDescent="0.2">
      <c r="B168" s="211"/>
      <c r="E168" s="2">
        <v>0</v>
      </c>
      <c r="G168" s="211"/>
    </row>
    <row r="169" spans="2:7" x14ac:dyDescent="0.2">
      <c r="B169" s="211"/>
      <c r="E169" s="2">
        <v>0</v>
      </c>
      <c r="G169" s="211"/>
    </row>
    <row r="170" spans="2:7" x14ac:dyDescent="0.2">
      <c r="B170" s="211"/>
      <c r="E170" s="2">
        <v>0</v>
      </c>
      <c r="G170" s="211"/>
    </row>
    <row r="171" spans="2:7" x14ac:dyDescent="0.2">
      <c r="B171" s="211"/>
      <c r="E171" s="2">
        <v>0</v>
      </c>
      <c r="G171" s="211"/>
    </row>
    <row r="172" spans="2:7" x14ac:dyDescent="0.2">
      <c r="B172" s="211"/>
      <c r="E172" s="2">
        <v>0</v>
      </c>
      <c r="G172" s="211"/>
    </row>
    <row r="173" spans="2:7" x14ac:dyDescent="0.2">
      <c r="B173" s="211"/>
      <c r="E173" s="2">
        <v>0</v>
      </c>
      <c r="G173" s="211"/>
    </row>
    <row r="174" spans="2:7" x14ac:dyDescent="0.2">
      <c r="B174" s="211"/>
      <c r="E174" s="2">
        <v>0</v>
      </c>
      <c r="G174" s="211"/>
    </row>
    <row r="175" spans="2:7" x14ac:dyDescent="0.2">
      <c r="B175" s="211"/>
      <c r="E175" s="2">
        <v>0</v>
      </c>
      <c r="G175" s="211"/>
    </row>
    <row r="176" spans="2:7" x14ac:dyDescent="0.2">
      <c r="B176" s="211"/>
      <c r="E176" s="2">
        <v>0</v>
      </c>
      <c r="G176" s="211"/>
    </row>
    <row r="177" spans="5:5" s="211" customFormat="1" x14ac:dyDescent="0.2">
      <c r="E177" s="2">
        <v>0</v>
      </c>
    </row>
    <row r="178" spans="5:5" s="211" customFormat="1" x14ac:dyDescent="0.2">
      <c r="E178" s="2">
        <v>0</v>
      </c>
    </row>
    <row r="179" spans="5:5" s="211" customFormat="1" x14ac:dyDescent="0.2">
      <c r="E179" s="2">
        <v>0</v>
      </c>
    </row>
    <row r="180" spans="5:5" s="211" customFormat="1" x14ac:dyDescent="0.2">
      <c r="E180" s="2">
        <v>0</v>
      </c>
    </row>
    <row r="181" spans="5:5" s="211" customFormat="1" x14ac:dyDescent="0.2">
      <c r="E181" s="2">
        <v>0</v>
      </c>
    </row>
    <row r="182" spans="5:5" s="211" customFormat="1" x14ac:dyDescent="0.2">
      <c r="E182" s="2">
        <v>0</v>
      </c>
    </row>
    <row r="183" spans="5:5" s="211" customFormat="1" x14ac:dyDescent="0.2">
      <c r="E183" s="2">
        <v>0</v>
      </c>
    </row>
    <row r="184" spans="5:5" s="211" customFormat="1" x14ac:dyDescent="0.2">
      <c r="E184" s="2">
        <v>0</v>
      </c>
    </row>
    <row r="185" spans="5:5" s="211" customFormat="1" x14ac:dyDescent="0.2">
      <c r="E185" s="2">
        <v>0</v>
      </c>
    </row>
    <row r="186" spans="5:5" s="211" customFormat="1" x14ac:dyDescent="0.2">
      <c r="E186" s="2">
        <v>0</v>
      </c>
    </row>
    <row r="187" spans="5:5" s="211" customFormat="1" x14ac:dyDescent="0.2">
      <c r="E187" s="2">
        <v>0</v>
      </c>
    </row>
    <row r="188" spans="5:5" s="211" customFormat="1" x14ac:dyDescent="0.2">
      <c r="E188" s="2">
        <v>0</v>
      </c>
    </row>
    <row r="189" spans="5:5" s="211" customFormat="1" x14ac:dyDescent="0.2">
      <c r="E189" s="2">
        <v>0</v>
      </c>
    </row>
    <row r="190" spans="5:5" s="211" customFormat="1" x14ac:dyDescent="0.2">
      <c r="E190" s="2">
        <v>0</v>
      </c>
    </row>
    <row r="191" spans="5:5" s="211" customFormat="1" x14ac:dyDescent="0.2">
      <c r="E191" s="2">
        <v>0</v>
      </c>
    </row>
    <row r="192" spans="5:5" s="211" customFormat="1" x14ac:dyDescent="0.2">
      <c r="E192" s="2">
        <v>0</v>
      </c>
    </row>
    <row r="193" spans="5:5" s="211" customFormat="1" x14ac:dyDescent="0.2">
      <c r="E193" s="2">
        <v>0</v>
      </c>
    </row>
    <row r="194" spans="5:5" s="211" customFormat="1" x14ac:dyDescent="0.2">
      <c r="E194" s="2">
        <v>0</v>
      </c>
    </row>
    <row r="195" spans="5:5" s="211" customFormat="1" x14ac:dyDescent="0.2">
      <c r="E195" s="2">
        <v>0</v>
      </c>
    </row>
    <row r="196" spans="5:5" s="211" customFormat="1" x14ac:dyDescent="0.2">
      <c r="E196" s="2">
        <v>0</v>
      </c>
    </row>
    <row r="197" spans="5:5" s="211" customFormat="1" x14ac:dyDescent="0.2">
      <c r="E197" s="2">
        <v>0</v>
      </c>
    </row>
    <row r="198" spans="5:5" s="211" customFormat="1" x14ac:dyDescent="0.2">
      <c r="E198" s="2">
        <v>0</v>
      </c>
    </row>
    <row r="199" spans="5:5" s="211" customFormat="1" x14ac:dyDescent="0.2">
      <c r="E199" s="2">
        <v>0</v>
      </c>
    </row>
    <row r="200" spans="5:5" s="211" customFormat="1" x14ac:dyDescent="0.2">
      <c r="E200" s="2">
        <v>0</v>
      </c>
    </row>
    <row r="201" spans="5:5" s="211" customFormat="1" x14ac:dyDescent="0.2">
      <c r="E201" s="2">
        <v>0</v>
      </c>
    </row>
    <row r="202" spans="5:5" s="211" customFormat="1" x14ac:dyDescent="0.2">
      <c r="E202" s="2">
        <v>0</v>
      </c>
    </row>
    <row r="203" spans="5:5" s="211" customFormat="1" x14ac:dyDescent="0.2">
      <c r="E203" s="2">
        <v>0</v>
      </c>
    </row>
    <row r="204" spans="5:5" s="211" customFormat="1" x14ac:dyDescent="0.2">
      <c r="E204" s="2">
        <v>0</v>
      </c>
    </row>
    <row r="205" spans="5:5" s="211" customFormat="1" x14ac:dyDescent="0.2">
      <c r="E205" s="2">
        <v>0</v>
      </c>
    </row>
    <row r="206" spans="5:5" s="211" customFormat="1" x14ac:dyDescent="0.2">
      <c r="E206" s="2">
        <v>0</v>
      </c>
    </row>
    <row r="207" spans="5:5" s="211" customFormat="1" x14ac:dyDescent="0.2">
      <c r="E207" s="2">
        <v>0</v>
      </c>
    </row>
    <row r="208" spans="5:5" s="211" customFormat="1" x14ac:dyDescent="0.2">
      <c r="E208" s="2">
        <v>0</v>
      </c>
    </row>
    <row r="209" spans="5:5" s="211" customFormat="1" x14ac:dyDescent="0.2">
      <c r="E209" s="2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zoomScale="85" workbookViewId="0">
      <selection activeCell="D1" sqref="D1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4:12" x14ac:dyDescent="0.2">
      <c r="J1" s="244"/>
      <c r="K1" s="244"/>
      <c r="L1" s="244"/>
    </row>
    <row r="2" spans="4:12" ht="18" x14ac:dyDescent="0.25">
      <c r="D2" s="221" t="s">
        <v>82</v>
      </c>
      <c r="E2" s="3"/>
      <c r="G2" s="212"/>
      <c r="J2" s="244"/>
      <c r="K2" s="244"/>
      <c r="L2" s="244"/>
    </row>
    <row r="3" spans="4:12" ht="18" x14ac:dyDescent="0.25">
      <c r="D3" s="221" t="s">
        <v>206</v>
      </c>
      <c r="E3" s="3"/>
      <c r="G3" s="212"/>
      <c r="J3" s="244"/>
      <c r="K3" s="244"/>
      <c r="L3" s="244"/>
    </row>
    <row r="4" spans="4:12" ht="18" x14ac:dyDescent="0.25">
      <c r="D4" s="221" t="s">
        <v>204</v>
      </c>
      <c r="E4" s="3"/>
      <c r="G4" s="212"/>
      <c r="J4" s="244"/>
      <c r="K4" s="244"/>
      <c r="L4" s="244"/>
    </row>
    <row r="5" spans="4:12" ht="18" x14ac:dyDescent="0.25">
      <c r="D5" s="222" t="s">
        <v>357</v>
      </c>
      <c r="E5" s="3"/>
      <c r="G5" s="212"/>
      <c r="J5" s="244"/>
      <c r="K5" s="244"/>
      <c r="L5" s="244"/>
    </row>
    <row r="6" spans="4:12" ht="18" x14ac:dyDescent="0.25">
      <c r="D6" s="222" t="s">
        <v>19</v>
      </c>
      <c r="E6" s="3"/>
      <c r="G6" s="212"/>
      <c r="J6" s="244"/>
      <c r="K6" s="244"/>
      <c r="L6" s="244"/>
    </row>
    <row r="7" spans="4:12" x14ac:dyDescent="0.2">
      <c r="G7" s="212"/>
      <c r="J7" s="244"/>
      <c r="K7" s="244"/>
      <c r="L7" s="244"/>
    </row>
    <row r="8" spans="4:12" x14ac:dyDescent="0.2">
      <c r="G8" s="212"/>
      <c r="J8" s="244"/>
      <c r="K8" s="244"/>
      <c r="L8" s="244"/>
    </row>
    <row r="9" spans="4:12" x14ac:dyDescent="0.2">
      <c r="J9" s="244"/>
      <c r="K9" s="244"/>
      <c r="L9" s="244"/>
    </row>
    <row r="10" spans="4:12" x14ac:dyDescent="0.2">
      <c r="G10" s="214"/>
      <c r="J10" s="244"/>
      <c r="K10" s="244"/>
      <c r="L10" s="244"/>
    </row>
    <row r="11" spans="4:12" x14ac:dyDescent="0.2">
      <c r="J11" s="244"/>
      <c r="K11" s="244"/>
      <c r="L11" s="244"/>
    </row>
    <row r="12" spans="4:12" x14ac:dyDescent="0.2">
      <c r="J12" s="244"/>
      <c r="K12" s="244"/>
      <c r="L12" s="244"/>
    </row>
    <row r="13" spans="4:12" x14ac:dyDescent="0.2">
      <c r="J13" s="244"/>
      <c r="K13" s="244"/>
      <c r="L13" s="244"/>
    </row>
    <row r="14" spans="4:12" x14ac:dyDescent="0.2">
      <c r="J14" s="244"/>
      <c r="K14" s="244"/>
      <c r="L14" s="244"/>
    </row>
    <row r="15" spans="4:12" x14ac:dyDescent="0.2">
      <c r="J15" s="244"/>
      <c r="K15" s="244"/>
      <c r="L15" s="244"/>
    </row>
    <row r="16" spans="4:12" x14ac:dyDescent="0.2">
      <c r="J16" s="244"/>
      <c r="K16" s="244"/>
      <c r="L16" s="244"/>
    </row>
    <row r="17" spans="2:12" s="212" customFormat="1" x14ac:dyDescent="0.2">
      <c r="B17" s="211">
        <v>81</v>
      </c>
      <c r="D17" s="212" t="s">
        <v>121</v>
      </c>
      <c r="E17" s="7"/>
      <c r="G17" s="213">
        <v>200231617.79999998</v>
      </c>
      <c r="J17" s="251"/>
      <c r="K17" s="251"/>
      <c r="L17" s="251"/>
    </row>
    <row r="18" spans="2:12" x14ac:dyDescent="0.2">
      <c r="B18" s="211">
        <v>811</v>
      </c>
      <c r="D18" s="211" t="s">
        <v>106</v>
      </c>
      <c r="E18" s="10"/>
      <c r="F18" s="214">
        <v>1821.66</v>
      </c>
      <c r="G18" s="212"/>
      <c r="J18" s="244" t="s">
        <v>92</v>
      </c>
      <c r="K18" s="255">
        <f>E18+E19+E21+E22+E23</f>
        <v>0</v>
      </c>
      <c r="L18" s="244"/>
    </row>
    <row r="19" spans="2:12" x14ac:dyDescent="0.2">
      <c r="B19" s="211">
        <v>812</v>
      </c>
      <c r="D19" s="211" t="s">
        <v>146</v>
      </c>
      <c r="E19" s="10"/>
      <c r="F19" s="214">
        <v>0</v>
      </c>
      <c r="G19" s="212"/>
      <c r="J19" s="244"/>
      <c r="K19" s="244"/>
      <c r="L19" s="244"/>
    </row>
    <row r="20" spans="2:12" x14ac:dyDescent="0.2">
      <c r="B20" s="211">
        <v>813</v>
      </c>
      <c r="D20" s="211" t="s">
        <v>93</v>
      </c>
      <c r="E20" s="10"/>
      <c r="F20" s="214">
        <v>0</v>
      </c>
      <c r="G20" s="212"/>
      <c r="J20" s="244"/>
      <c r="K20" s="244"/>
      <c r="L20" s="244"/>
    </row>
    <row r="21" spans="2:12" x14ac:dyDescent="0.2">
      <c r="B21" s="211">
        <v>816</v>
      </c>
      <c r="D21" s="211" t="s">
        <v>84</v>
      </c>
      <c r="E21" s="10"/>
      <c r="F21" s="214">
        <v>200229796.13999999</v>
      </c>
      <c r="G21" s="212"/>
      <c r="J21" s="244"/>
      <c r="K21" s="244"/>
      <c r="L21" s="244"/>
    </row>
    <row r="22" spans="2:12" x14ac:dyDescent="0.2">
      <c r="B22" s="211">
        <v>817</v>
      </c>
      <c r="D22" s="211" t="s">
        <v>94</v>
      </c>
      <c r="E22" s="10"/>
      <c r="F22" s="214">
        <v>0</v>
      </c>
      <c r="G22" s="212"/>
      <c r="J22" s="244"/>
      <c r="K22" s="244"/>
      <c r="L22" s="244"/>
    </row>
    <row r="23" spans="2:12" x14ac:dyDescent="0.2">
      <c r="E23" s="10"/>
      <c r="F23" s="214"/>
      <c r="G23" s="212"/>
      <c r="J23" s="244"/>
      <c r="K23" s="244"/>
      <c r="L23" s="244"/>
    </row>
    <row r="24" spans="2:12" ht="13.5" thickBot="1" x14ac:dyDescent="0.25">
      <c r="E24" s="6"/>
      <c r="F24" s="216"/>
      <c r="G24" s="212"/>
      <c r="J24" s="244"/>
      <c r="K24" s="244"/>
      <c r="L24" s="244"/>
    </row>
    <row r="25" spans="2:12" x14ac:dyDescent="0.2">
      <c r="G25" s="212"/>
      <c r="H25" s="244"/>
      <c r="J25" s="244"/>
      <c r="K25" s="244"/>
      <c r="L25" s="244"/>
    </row>
    <row r="26" spans="2:12" s="219" customFormat="1" ht="16.5" thickBot="1" x14ac:dyDescent="0.3">
      <c r="B26" s="211"/>
      <c r="D26" s="212" t="s">
        <v>95</v>
      </c>
      <c r="E26" s="8"/>
      <c r="G26" s="220">
        <v>200231617.79999998</v>
      </c>
      <c r="J26" s="253"/>
      <c r="K26" s="253"/>
      <c r="L26" s="253"/>
    </row>
    <row r="27" spans="2:12" ht="13.5" thickTop="1" x14ac:dyDescent="0.2">
      <c r="G27" s="212"/>
      <c r="J27" s="244"/>
      <c r="K27" s="244"/>
      <c r="L27" s="244"/>
    </row>
    <row r="28" spans="2:12" x14ac:dyDescent="0.2">
      <c r="G28" s="212"/>
      <c r="J28" s="244"/>
      <c r="K28" s="244"/>
      <c r="L28" s="244"/>
    </row>
    <row r="29" spans="2:12" x14ac:dyDescent="0.2">
      <c r="G29" s="212"/>
      <c r="J29" s="244"/>
      <c r="K29" s="244"/>
      <c r="L29" s="244"/>
    </row>
    <row r="30" spans="2:12" x14ac:dyDescent="0.2">
      <c r="G30" s="212"/>
      <c r="J30" s="244"/>
      <c r="K30" s="244"/>
      <c r="L30" s="244"/>
    </row>
    <row r="31" spans="2:12" x14ac:dyDescent="0.2">
      <c r="G31" s="212"/>
      <c r="J31" s="244"/>
      <c r="K31" s="244"/>
      <c r="L31" s="244"/>
    </row>
    <row r="32" spans="2:12" x14ac:dyDescent="0.2">
      <c r="G32" s="212"/>
      <c r="J32" s="244"/>
      <c r="K32" s="244"/>
      <c r="L32" s="244"/>
    </row>
    <row r="33" spans="2:12" x14ac:dyDescent="0.2">
      <c r="G33" s="212"/>
      <c r="J33" s="244"/>
      <c r="K33" s="244"/>
      <c r="L33" s="244"/>
    </row>
    <row r="34" spans="2:12" x14ac:dyDescent="0.2">
      <c r="G34" s="212"/>
      <c r="J34" s="244"/>
      <c r="K34" s="244"/>
      <c r="L34" s="244"/>
    </row>
    <row r="35" spans="2:12" x14ac:dyDescent="0.2">
      <c r="G35" s="212"/>
      <c r="J35" s="244"/>
      <c r="K35" s="244"/>
      <c r="L35" s="244"/>
    </row>
    <row r="36" spans="2:12" x14ac:dyDescent="0.2">
      <c r="G36" s="212"/>
      <c r="J36" s="244"/>
      <c r="K36" s="244"/>
      <c r="L36" s="244"/>
    </row>
    <row r="37" spans="2:12" x14ac:dyDescent="0.2">
      <c r="G37" s="212"/>
      <c r="J37" s="244"/>
      <c r="K37" s="244"/>
      <c r="L37" s="244"/>
    </row>
    <row r="38" spans="2:12" x14ac:dyDescent="0.2">
      <c r="F38" s="214"/>
      <c r="G38" s="212"/>
      <c r="J38" s="244"/>
      <c r="K38" s="244"/>
      <c r="L38" s="244"/>
    </row>
    <row r="39" spans="2:12" x14ac:dyDescent="0.2">
      <c r="F39" s="214"/>
      <c r="G39" s="212"/>
      <c r="J39" s="244"/>
      <c r="K39" s="244"/>
      <c r="L39" s="244"/>
    </row>
    <row r="40" spans="2:12" s="212" customFormat="1" x14ac:dyDescent="0.2">
      <c r="B40" s="211">
        <v>91</v>
      </c>
      <c r="D40" s="212" t="s">
        <v>9</v>
      </c>
      <c r="E40" s="7"/>
      <c r="F40" s="213"/>
      <c r="G40" s="213">
        <v>200231617.79999998</v>
      </c>
      <c r="J40" s="251"/>
      <c r="K40" s="251"/>
      <c r="L40" s="251"/>
    </row>
    <row r="41" spans="2:12" x14ac:dyDescent="0.2">
      <c r="B41" s="211">
        <v>910</v>
      </c>
      <c r="D41" s="211" t="s">
        <v>9</v>
      </c>
      <c r="F41" s="214">
        <v>1814.21</v>
      </c>
      <c r="G41" s="212"/>
      <c r="J41" s="244" t="s">
        <v>96</v>
      </c>
      <c r="K41" s="248"/>
      <c r="L41" s="244"/>
    </row>
    <row r="42" spans="2:12" x14ac:dyDescent="0.2">
      <c r="B42" s="211">
        <v>911</v>
      </c>
      <c r="D42" s="211" t="s">
        <v>44</v>
      </c>
      <c r="F42" s="214">
        <v>7.45</v>
      </c>
      <c r="G42" s="212"/>
    </row>
    <row r="43" spans="2:12" x14ac:dyDescent="0.2">
      <c r="B43" s="211">
        <v>913</v>
      </c>
      <c r="D43" s="211" t="s">
        <v>97</v>
      </c>
      <c r="F43" s="214">
        <v>0</v>
      </c>
      <c r="G43" s="212"/>
    </row>
    <row r="44" spans="2:12" x14ac:dyDescent="0.2">
      <c r="B44" s="211">
        <v>914</v>
      </c>
      <c r="D44" s="211" t="s">
        <v>50</v>
      </c>
      <c r="F44" s="214">
        <v>200229796.13999999</v>
      </c>
      <c r="G44" s="212"/>
    </row>
    <row r="45" spans="2:12" x14ac:dyDescent="0.2">
      <c r="B45" s="211">
        <v>915</v>
      </c>
      <c r="D45" s="211" t="s">
        <v>79</v>
      </c>
      <c r="F45" s="214">
        <v>0</v>
      </c>
      <c r="G45" s="212"/>
    </row>
    <row r="46" spans="2:12" x14ac:dyDescent="0.2">
      <c r="G46" s="212"/>
    </row>
    <row r="47" spans="2:12" ht="13.5" thickBot="1" x14ac:dyDescent="0.25">
      <c r="E47" s="6"/>
      <c r="F47" s="216"/>
      <c r="G47" s="212"/>
    </row>
    <row r="48" spans="2:12" s="219" customFormat="1" ht="16.5" thickBot="1" x14ac:dyDescent="0.3">
      <c r="B48" s="211"/>
      <c r="D48" s="212" t="s">
        <v>130</v>
      </c>
      <c r="E48" s="8"/>
      <c r="G48" s="220">
        <v>200231617.79999998</v>
      </c>
    </row>
    <row r="49" spans="4:7" ht="13.5" thickTop="1" x14ac:dyDescent="0.2">
      <c r="G49" s="213"/>
    </row>
    <row r="50" spans="4:7" x14ac:dyDescent="0.2">
      <c r="G50" s="213"/>
    </row>
    <row r="51" spans="4:7" x14ac:dyDescent="0.2">
      <c r="G51" s="213"/>
    </row>
    <row r="52" spans="4:7" x14ac:dyDescent="0.2">
      <c r="G52" s="213"/>
    </row>
    <row r="53" spans="4:7" x14ac:dyDescent="0.2">
      <c r="G53" s="213"/>
    </row>
    <row r="54" spans="4:7" x14ac:dyDescent="0.2">
      <c r="G54" s="213"/>
    </row>
    <row r="55" spans="4:7" x14ac:dyDescent="0.2">
      <c r="G55" s="213"/>
    </row>
    <row r="56" spans="4:7" x14ac:dyDescent="0.2">
      <c r="G56" s="212"/>
    </row>
    <row r="57" spans="4:7" x14ac:dyDescent="0.2">
      <c r="G57" s="212"/>
    </row>
    <row r="59" spans="4:7" x14ac:dyDescent="0.2">
      <c r="G59" s="212"/>
    </row>
    <row r="61" spans="4:7" ht="17.25" x14ac:dyDescent="0.35">
      <c r="D61" s="217" t="s">
        <v>147</v>
      </c>
      <c r="E61" s="256" t="s">
        <v>33</v>
      </c>
      <c r="F61" s="256"/>
    </row>
    <row r="62" spans="4:7" ht="15" x14ac:dyDescent="0.2">
      <c r="D62" s="218" t="str">
        <f>'[1]Balance General SSF'!D124</f>
        <v>Shearlene Márquez</v>
      </c>
      <c r="E62" s="9" t="str">
        <f>'[1]Balance General SSF'!E124</f>
        <v>Jesy Yanira Quijada</v>
      </c>
      <c r="F62" s="218"/>
    </row>
    <row r="63" spans="4:7" ht="15" x14ac:dyDescent="0.2">
      <c r="D63" s="218" t="s">
        <v>149</v>
      </c>
      <c r="E63" s="218" t="s">
        <v>166</v>
      </c>
      <c r="F63" s="218"/>
    </row>
    <row r="64" spans="4:7" ht="15" x14ac:dyDescent="0.2">
      <c r="D64" s="218"/>
      <c r="E64" s="9"/>
      <c r="F64" s="218"/>
    </row>
    <row r="66" spans="4:7" x14ac:dyDescent="0.2">
      <c r="G66" s="212"/>
    </row>
    <row r="67" spans="4:7" x14ac:dyDescent="0.2">
      <c r="G67" s="212"/>
    </row>
    <row r="69" spans="4:7" x14ac:dyDescent="0.2">
      <c r="G69" s="212"/>
    </row>
    <row r="70" spans="4:7" x14ac:dyDescent="0.2">
      <c r="G70" s="212"/>
    </row>
    <row r="72" spans="4:7" ht="17.25" x14ac:dyDescent="0.35">
      <c r="D72" s="217"/>
      <c r="E72" s="256"/>
      <c r="F72" s="256"/>
    </row>
    <row r="73" spans="4:7" ht="15" x14ac:dyDescent="0.2">
      <c r="D73" s="218"/>
      <c r="E73" s="9"/>
      <c r="F73" s="218"/>
    </row>
    <row r="74" spans="4:7" ht="15" x14ac:dyDescent="0.2">
      <c r="D74" s="218"/>
      <c r="E74" s="218"/>
      <c r="F74" s="218"/>
    </row>
    <row r="75" spans="4:7" ht="15" x14ac:dyDescent="0.2">
      <c r="D75" s="218"/>
      <c r="E75" s="9"/>
      <c r="F75" s="218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3" zoomScale="85" workbookViewId="0">
      <selection activeCell="E33" sqref="E33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4.140625" style="18" bestFit="1" customWidth="1"/>
    <col min="8" max="16384" width="11.42578125" style="18"/>
  </cols>
  <sheetData>
    <row r="1" spans="1:12" ht="20.25" x14ac:dyDescent="0.3">
      <c r="A1" s="258"/>
      <c r="B1" s="258"/>
      <c r="C1" s="258"/>
    </row>
    <row r="2" spans="1:12" ht="15" x14ac:dyDescent="0.2">
      <c r="A2" s="257"/>
      <c r="B2" s="257"/>
      <c r="C2" s="257"/>
    </row>
    <row r="3" spans="1:12" ht="15" x14ac:dyDescent="0.2">
      <c r="A3" s="257"/>
      <c r="B3" s="257"/>
      <c r="C3" s="257"/>
    </row>
    <row r="4" spans="1:12" ht="15" x14ac:dyDescent="0.2">
      <c r="A4" s="257"/>
      <c r="B4" s="257"/>
      <c r="C4" s="257"/>
    </row>
    <row r="5" spans="1:12" ht="15" x14ac:dyDescent="0.2">
      <c r="A5" s="257"/>
      <c r="B5" s="257"/>
      <c r="C5" s="257"/>
    </row>
    <row r="6" spans="1:12" s="211" customFormat="1" ht="18" x14ac:dyDescent="0.25">
      <c r="C6" s="221" t="s">
        <v>82</v>
      </c>
      <c r="D6" s="3"/>
      <c r="E6" s="3"/>
      <c r="G6" s="212"/>
      <c r="J6" s="244"/>
      <c r="K6" s="244"/>
      <c r="L6" s="244"/>
    </row>
    <row r="7" spans="1:12" s="211" customFormat="1" ht="18" x14ac:dyDescent="0.25">
      <c r="C7" s="221" t="s">
        <v>207</v>
      </c>
      <c r="D7" s="3"/>
      <c r="E7" s="3"/>
      <c r="G7" s="212"/>
      <c r="J7" s="244"/>
      <c r="K7" s="244"/>
      <c r="L7" s="244"/>
    </row>
    <row r="8" spans="1:12" s="211" customFormat="1" ht="18" x14ac:dyDescent="0.25">
      <c r="C8" s="221" t="s">
        <v>205</v>
      </c>
      <c r="D8" s="3"/>
      <c r="E8" s="3"/>
      <c r="G8" s="212"/>
      <c r="J8" s="244"/>
      <c r="K8" s="244"/>
      <c r="L8" s="244"/>
    </row>
    <row r="9" spans="1:12" s="211" customFormat="1" ht="18" x14ac:dyDescent="0.25">
      <c r="C9" s="222" t="s">
        <v>358</v>
      </c>
      <c r="D9" s="3"/>
      <c r="E9" s="3"/>
      <c r="G9" s="212"/>
      <c r="J9" s="244"/>
      <c r="K9" s="244"/>
      <c r="L9" s="244"/>
    </row>
    <row r="10" spans="1:12" s="211" customFormat="1" ht="18" x14ac:dyDescent="0.25">
      <c r="C10" s="222" t="s">
        <v>19</v>
      </c>
      <c r="D10" s="3"/>
      <c r="E10" s="3"/>
      <c r="G10" s="212"/>
      <c r="J10" s="244"/>
      <c r="K10" s="244"/>
      <c r="L10" s="244"/>
    </row>
    <row r="11" spans="1:12" s="211" customFormat="1" x14ac:dyDescent="0.2">
      <c r="D11" s="19"/>
      <c r="E11" s="19"/>
      <c r="G11" s="212"/>
      <c r="J11" s="244"/>
      <c r="K11" s="244"/>
      <c r="L11" s="244"/>
    </row>
    <row r="16" spans="1:12" x14ac:dyDescent="0.2">
      <c r="B16" s="18">
        <v>82</v>
      </c>
      <c r="D16" s="18" t="s">
        <v>131</v>
      </c>
      <c r="F16" s="20"/>
      <c r="G16" s="21">
        <v>1957288.69</v>
      </c>
    </row>
    <row r="17" spans="2:7" x14ac:dyDescent="0.2">
      <c r="B17" s="18">
        <v>821</v>
      </c>
      <c r="D17" s="18" t="s">
        <v>47</v>
      </c>
      <c r="F17" s="214">
        <v>1957288.69</v>
      </c>
      <c r="G17" s="21"/>
    </row>
    <row r="18" spans="2:7" x14ac:dyDescent="0.2">
      <c r="G18" s="21"/>
    </row>
    <row r="19" spans="2:7" x14ac:dyDescent="0.2">
      <c r="D19" s="22"/>
      <c r="F19" s="18" t="s">
        <v>132</v>
      </c>
      <c r="G19" s="21"/>
    </row>
    <row r="20" spans="2:7" ht="13.5" thickBot="1" x14ac:dyDescent="0.25">
      <c r="D20" s="18" t="s">
        <v>95</v>
      </c>
      <c r="G20" s="23">
        <v>1957288.69</v>
      </c>
    </row>
    <row r="21" spans="2:7" ht="13.5" thickTop="1" x14ac:dyDescent="0.2"/>
    <row r="25" spans="2:7" x14ac:dyDescent="0.2">
      <c r="B25" s="18">
        <v>92</v>
      </c>
      <c r="D25" s="18" t="s">
        <v>210</v>
      </c>
    </row>
    <row r="26" spans="2:7" x14ac:dyDescent="0.2">
      <c r="F26" s="20"/>
      <c r="G26" s="21">
        <v>1957288.69</v>
      </c>
    </row>
    <row r="27" spans="2:7" x14ac:dyDescent="0.2">
      <c r="B27" s="18">
        <v>921</v>
      </c>
      <c r="D27" s="18" t="s">
        <v>81</v>
      </c>
      <c r="F27" s="19">
        <v>1957288.69</v>
      </c>
      <c r="G27" s="21"/>
    </row>
    <row r="28" spans="2:7" x14ac:dyDescent="0.2">
      <c r="B28" s="18">
        <v>9210</v>
      </c>
      <c r="D28" s="18" t="s">
        <v>133</v>
      </c>
      <c r="E28" s="214">
        <v>328043.34999999998</v>
      </c>
      <c r="G28" s="21"/>
    </row>
    <row r="29" spans="2:7" x14ac:dyDescent="0.2">
      <c r="B29" s="18">
        <v>9211</v>
      </c>
      <c r="D29" s="18" t="s">
        <v>163</v>
      </c>
      <c r="E29" s="214">
        <v>53156.18</v>
      </c>
      <c r="G29" s="21"/>
    </row>
    <row r="30" spans="2:7" x14ac:dyDescent="0.2">
      <c r="B30" s="18">
        <v>9212</v>
      </c>
      <c r="D30" s="18" t="s">
        <v>134</v>
      </c>
      <c r="E30" s="214">
        <v>34146.33</v>
      </c>
      <c r="G30" s="21"/>
    </row>
    <row r="31" spans="2:7" x14ac:dyDescent="0.2">
      <c r="B31" s="18">
        <v>9213</v>
      </c>
      <c r="D31" s="18" t="s">
        <v>161</v>
      </c>
      <c r="E31" s="214">
        <v>5545.36</v>
      </c>
      <c r="G31" s="21"/>
    </row>
    <row r="32" spans="2:7" x14ac:dyDescent="0.2">
      <c r="B32" s="18">
        <v>9214</v>
      </c>
      <c r="D32" s="18" t="s">
        <v>162</v>
      </c>
      <c r="E32" s="214">
        <v>442392.68</v>
      </c>
      <c r="G32" s="21"/>
    </row>
    <row r="33" spans="2:7" x14ac:dyDescent="0.2">
      <c r="B33" s="18">
        <v>9216</v>
      </c>
      <c r="D33" s="18" t="s">
        <v>135</v>
      </c>
      <c r="E33" s="214">
        <v>1093937.28</v>
      </c>
      <c r="G33" s="21"/>
    </row>
    <row r="34" spans="2:7" x14ac:dyDescent="0.2">
      <c r="B34" s="18">
        <v>9217</v>
      </c>
      <c r="D34" s="18" t="s">
        <v>136</v>
      </c>
      <c r="E34" s="214">
        <v>56.58</v>
      </c>
      <c r="G34" s="21"/>
    </row>
    <row r="35" spans="2:7" x14ac:dyDescent="0.2">
      <c r="B35" s="18">
        <v>9218</v>
      </c>
      <c r="D35" s="18" t="s">
        <v>137</v>
      </c>
      <c r="E35" s="214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130</v>
      </c>
      <c r="G38" s="26">
        <v>1957288.69</v>
      </c>
    </row>
    <row r="39" spans="2:7" ht="13.5" thickTop="1" x14ac:dyDescent="0.2"/>
    <row r="47" spans="2:7" ht="15.75" customHeight="1" x14ac:dyDescent="0.2"/>
    <row r="49" spans="4:6" x14ac:dyDescent="0.2">
      <c r="D49" s="27" t="s">
        <v>147</v>
      </c>
      <c r="E49" s="27" t="s">
        <v>148</v>
      </c>
    </row>
    <row r="50" spans="4:6" x14ac:dyDescent="0.2">
      <c r="D50" s="18" t="s">
        <v>177</v>
      </c>
      <c r="E50" s="28" t="s">
        <v>165</v>
      </c>
    </row>
    <row r="51" spans="4:6" x14ac:dyDescent="0.2">
      <c r="D51" s="18" t="s">
        <v>149</v>
      </c>
      <c r="E51" s="18" t="s">
        <v>166</v>
      </c>
    </row>
    <row r="61" spans="4:6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5" hidden="1" customWidth="1"/>
    <col min="2" max="2" width="6.28515625" style="45" customWidth="1"/>
    <col min="3" max="3" width="12.140625" style="46" customWidth="1"/>
    <col min="4" max="4" width="19.7109375" style="47" customWidth="1"/>
    <col min="5" max="5" width="19" style="45" customWidth="1"/>
    <col min="6" max="6" width="13.140625" style="48" customWidth="1"/>
    <col min="7" max="7" width="11" style="49" customWidth="1"/>
    <col min="8" max="8" width="49.28515625" style="45" customWidth="1"/>
    <col min="9" max="9" width="19.5703125" style="45" customWidth="1"/>
    <col min="10" max="10" width="11.28515625" style="45" customWidth="1"/>
    <col min="11" max="11" width="12.42578125" style="50" bestFit="1" customWidth="1"/>
    <col min="12" max="12" width="12.28515625" style="45" customWidth="1"/>
    <col min="13" max="13" width="12.42578125" style="50" bestFit="1" customWidth="1"/>
    <col min="14" max="14" width="13.28515625" style="50" customWidth="1"/>
    <col min="15" max="15" width="11.5703125" style="45" customWidth="1"/>
    <col min="16" max="16" width="11.85546875" style="45" customWidth="1"/>
    <col min="17" max="17" width="12" style="45" customWidth="1"/>
    <col min="18" max="18" width="14.85546875" style="45" customWidth="1"/>
    <col min="19" max="19" width="18" style="45" customWidth="1"/>
    <col min="20" max="20" width="13.5703125" style="45" bestFit="1" customWidth="1"/>
    <col min="21" max="16384" width="11.42578125" style="45"/>
  </cols>
  <sheetData>
    <row r="1" spans="2:19" s="29" customFormat="1" ht="21" x14ac:dyDescent="0.35">
      <c r="B1" s="30" t="s">
        <v>178</v>
      </c>
      <c r="C1" s="31"/>
      <c r="D1" s="32"/>
      <c r="E1" s="32"/>
      <c r="F1" s="32"/>
      <c r="G1" s="33"/>
      <c r="H1" s="34"/>
      <c r="I1" s="34"/>
      <c r="J1" s="34"/>
      <c r="K1" s="34"/>
      <c r="L1" s="34"/>
      <c r="M1" s="34"/>
      <c r="N1" s="35"/>
    </row>
    <row r="2" spans="2:19" s="29" customFormat="1" ht="15.75" x14ac:dyDescent="0.25">
      <c r="B2" s="32" t="s">
        <v>111</v>
      </c>
      <c r="C2" s="32"/>
      <c r="D2" s="32"/>
      <c r="E2" s="32"/>
      <c r="F2" s="32"/>
      <c r="G2" s="33"/>
      <c r="H2" s="34"/>
      <c r="I2" s="34"/>
      <c r="J2" s="34"/>
      <c r="K2" s="34"/>
      <c r="L2" s="261"/>
      <c r="M2" s="261"/>
      <c r="N2" s="35"/>
    </row>
    <row r="3" spans="2:19" s="29" customFormat="1" ht="15.75" x14ac:dyDescent="0.25">
      <c r="B3" s="31" t="s">
        <v>112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5"/>
    </row>
    <row r="4" spans="2:19" s="29" customFormat="1" ht="15.75" x14ac:dyDescent="0.25">
      <c r="B4" s="32" t="s">
        <v>155</v>
      </c>
      <c r="C4" s="32"/>
      <c r="D4" s="32"/>
      <c r="E4" s="32"/>
      <c r="F4" s="32"/>
      <c r="G4" s="33"/>
      <c r="H4" s="34"/>
      <c r="I4" s="34"/>
      <c r="J4" s="34"/>
      <c r="K4" s="34"/>
      <c r="L4" s="34"/>
      <c r="M4" s="34"/>
      <c r="N4" s="35"/>
    </row>
    <row r="5" spans="2:19" ht="15.75" x14ac:dyDescent="0.25">
      <c r="B5" s="36" t="s">
        <v>179</v>
      </c>
      <c r="C5" s="37" t="s">
        <v>75</v>
      </c>
      <c r="D5" s="38"/>
      <c r="E5" s="39">
        <v>2017</v>
      </c>
      <c r="F5" s="32"/>
      <c r="G5" s="33"/>
      <c r="H5" s="71"/>
      <c r="I5" s="40"/>
      <c r="J5" s="40"/>
      <c r="K5" s="40"/>
      <c r="L5" s="40"/>
      <c r="M5" s="40"/>
      <c r="N5" s="35"/>
      <c r="O5" s="29"/>
      <c r="P5" s="29"/>
      <c r="Q5" s="29"/>
      <c r="R5" s="29"/>
      <c r="S5" s="29"/>
    </row>
    <row r="6" spans="2:19" x14ac:dyDescent="0.2">
      <c r="B6" s="72"/>
      <c r="C6" s="73"/>
      <c r="D6" s="74"/>
      <c r="E6" s="75"/>
      <c r="F6" s="76"/>
      <c r="G6" s="77"/>
      <c r="H6" s="77"/>
      <c r="I6" s="78"/>
      <c r="J6" s="79"/>
      <c r="K6" s="80"/>
      <c r="L6" s="79"/>
      <c r="M6" s="80"/>
      <c r="N6" s="80"/>
      <c r="O6" s="79"/>
      <c r="P6" s="79"/>
      <c r="Q6" s="77"/>
      <c r="R6" s="77"/>
      <c r="S6" s="81"/>
    </row>
    <row r="7" spans="2:19" x14ac:dyDescent="0.2">
      <c r="B7" s="72"/>
      <c r="C7" s="73"/>
      <c r="D7" s="74"/>
      <c r="E7" s="75"/>
      <c r="F7" s="153"/>
      <c r="G7" s="82"/>
      <c r="H7" s="83"/>
      <c r="I7" s="78"/>
      <c r="J7" s="79"/>
      <c r="K7" s="80"/>
      <c r="L7" s="79"/>
      <c r="M7" s="80"/>
      <c r="N7" s="80"/>
      <c r="O7" s="79"/>
      <c r="P7" s="79"/>
      <c r="Q7" s="77"/>
      <c r="R7" s="77"/>
      <c r="S7" s="81"/>
    </row>
    <row r="8" spans="2:19" x14ac:dyDescent="0.2">
      <c r="B8" s="84"/>
      <c r="C8" s="85"/>
      <c r="D8" s="86"/>
      <c r="E8" s="75"/>
      <c r="F8" s="76"/>
      <c r="G8" s="87"/>
      <c r="H8" s="77"/>
      <c r="I8" s="78"/>
      <c r="J8" s="79"/>
      <c r="K8" s="80"/>
      <c r="L8" s="79"/>
      <c r="M8" s="80"/>
      <c r="N8" s="80"/>
      <c r="O8" s="79"/>
      <c r="P8" s="41">
        <v>0.01</v>
      </c>
      <c r="Q8" s="77"/>
      <c r="R8" s="77" t="s">
        <v>180</v>
      </c>
      <c r="S8" s="42">
        <v>0.13</v>
      </c>
    </row>
    <row r="9" spans="2:19" x14ac:dyDescent="0.2">
      <c r="B9" s="88" t="s">
        <v>181</v>
      </c>
      <c r="C9" s="89" t="s">
        <v>113</v>
      </c>
      <c r="D9" s="90" t="s">
        <v>113</v>
      </c>
      <c r="E9" s="91" t="s">
        <v>114</v>
      </c>
      <c r="F9" s="91" t="s">
        <v>182</v>
      </c>
      <c r="G9" s="154" t="s">
        <v>183</v>
      </c>
      <c r="H9" s="259" t="s">
        <v>116</v>
      </c>
      <c r="I9" s="155" t="s">
        <v>184</v>
      </c>
      <c r="J9" s="156"/>
      <c r="K9" s="157" t="s">
        <v>185</v>
      </c>
      <c r="L9" s="158"/>
      <c r="M9" s="159"/>
      <c r="N9" s="160" t="s">
        <v>117</v>
      </c>
      <c r="O9" s="92" t="s">
        <v>186</v>
      </c>
      <c r="P9" s="93" t="s">
        <v>187</v>
      </c>
      <c r="Q9" s="94" t="s">
        <v>188</v>
      </c>
      <c r="R9" s="94" t="s">
        <v>189</v>
      </c>
      <c r="S9" s="94" t="s">
        <v>189</v>
      </c>
    </row>
    <row r="10" spans="2:19" x14ac:dyDescent="0.2">
      <c r="B10" s="95"/>
      <c r="C10" s="96" t="s">
        <v>190</v>
      </c>
      <c r="D10" s="97" t="s">
        <v>118</v>
      </c>
      <c r="E10" s="98" t="s">
        <v>118</v>
      </c>
      <c r="F10" s="99" t="s">
        <v>191</v>
      </c>
      <c r="G10" s="161" t="s">
        <v>119</v>
      </c>
      <c r="H10" s="260"/>
      <c r="I10" s="162" t="s">
        <v>192</v>
      </c>
      <c r="J10" s="163" t="s">
        <v>193</v>
      </c>
      <c r="K10" s="162" t="s">
        <v>192</v>
      </c>
      <c r="L10" s="164" t="s">
        <v>193</v>
      </c>
      <c r="M10" s="162" t="s">
        <v>41</v>
      </c>
      <c r="N10" s="165" t="s">
        <v>194</v>
      </c>
      <c r="O10" s="100" t="s">
        <v>195</v>
      </c>
      <c r="P10" s="100" t="s">
        <v>196</v>
      </c>
      <c r="Q10" s="101" t="s">
        <v>197</v>
      </c>
      <c r="R10" s="101" t="s">
        <v>198</v>
      </c>
      <c r="S10" s="101" t="s">
        <v>199</v>
      </c>
    </row>
    <row r="11" spans="2:19" x14ac:dyDescent="0.2">
      <c r="B11" s="102">
        <v>1</v>
      </c>
      <c r="C11" s="103">
        <v>42738</v>
      </c>
      <c r="D11" s="103">
        <v>42720</v>
      </c>
      <c r="E11" s="104" t="s">
        <v>211</v>
      </c>
      <c r="F11" s="71"/>
      <c r="G11" s="105" t="s">
        <v>173</v>
      </c>
      <c r="H11" s="106" t="s">
        <v>174</v>
      </c>
      <c r="I11" s="43"/>
      <c r="J11" s="43"/>
      <c r="K11" s="44">
        <v>1.2</v>
      </c>
      <c r="L11" s="43"/>
      <c r="M11" s="43">
        <v>0.16</v>
      </c>
      <c r="N11" s="43">
        <f>+K11+M11</f>
        <v>1.3599999999999999</v>
      </c>
      <c r="O11" s="43"/>
      <c r="P11" s="43"/>
      <c r="Q11" s="43"/>
      <c r="R11" s="43"/>
      <c r="S11" s="43"/>
    </row>
    <row r="12" spans="2:19" x14ac:dyDescent="0.2">
      <c r="B12" s="102">
        <v>2</v>
      </c>
      <c r="C12" s="103">
        <v>42738</v>
      </c>
      <c r="D12" s="103">
        <v>42720</v>
      </c>
      <c r="E12" s="104" t="s">
        <v>212</v>
      </c>
      <c r="F12" s="71"/>
      <c r="G12" s="105" t="s">
        <v>173</v>
      </c>
      <c r="H12" s="106" t="s">
        <v>174</v>
      </c>
      <c r="I12" s="43"/>
      <c r="J12" s="43"/>
      <c r="K12" s="44">
        <v>1.2</v>
      </c>
      <c r="L12" s="43"/>
      <c r="M12" s="43">
        <v>0.16</v>
      </c>
      <c r="N12" s="43">
        <f t="shared" ref="N12:N35" si="0">+K12+M12</f>
        <v>1.3599999999999999</v>
      </c>
      <c r="O12" s="43"/>
      <c r="P12" s="43"/>
      <c r="Q12" s="43"/>
      <c r="R12" s="43"/>
      <c r="S12" s="43"/>
    </row>
    <row r="13" spans="2:19" x14ac:dyDescent="0.2">
      <c r="B13" s="102">
        <v>3</v>
      </c>
      <c r="C13" s="103">
        <v>42738</v>
      </c>
      <c r="D13" s="103">
        <v>42738</v>
      </c>
      <c r="E13" s="104" t="s">
        <v>213</v>
      </c>
      <c r="F13" s="71"/>
      <c r="G13" s="105" t="s">
        <v>153</v>
      </c>
      <c r="H13" s="106" t="s">
        <v>167</v>
      </c>
      <c r="I13" s="43"/>
      <c r="J13" s="43"/>
      <c r="K13" s="44">
        <v>239.73</v>
      </c>
      <c r="L13" s="43"/>
      <c r="M13" s="43">
        <v>31.16</v>
      </c>
      <c r="N13" s="43">
        <f t="shared" si="0"/>
        <v>270.89</v>
      </c>
      <c r="O13" s="43"/>
      <c r="P13" s="43"/>
      <c r="Q13" s="43"/>
      <c r="R13" s="43"/>
      <c r="S13" s="43"/>
    </row>
    <row r="14" spans="2:19" x14ac:dyDescent="0.2">
      <c r="B14" s="107">
        <v>4</v>
      </c>
      <c r="C14" s="108">
        <v>42744</v>
      </c>
      <c r="D14" s="108">
        <v>42744</v>
      </c>
      <c r="E14" s="109" t="s">
        <v>214</v>
      </c>
      <c r="F14" s="148"/>
      <c r="G14" s="110" t="s">
        <v>42</v>
      </c>
      <c r="H14" s="111" t="s">
        <v>202</v>
      </c>
      <c r="I14" s="112"/>
      <c r="J14" s="112"/>
      <c r="K14" s="113">
        <v>2.5</v>
      </c>
      <c r="L14" s="112"/>
      <c r="M14" s="112">
        <v>0.33</v>
      </c>
      <c r="N14" s="112">
        <f t="shared" si="0"/>
        <v>2.83</v>
      </c>
      <c r="O14" s="112"/>
      <c r="P14" s="112">
        <v>0</v>
      </c>
      <c r="Q14" s="112"/>
      <c r="R14" s="112"/>
      <c r="S14" s="112"/>
    </row>
    <row r="15" spans="2:19" x14ac:dyDescent="0.2">
      <c r="B15" s="107">
        <v>5</v>
      </c>
      <c r="C15" s="108">
        <v>42744</v>
      </c>
      <c r="D15" s="108">
        <v>42744</v>
      </c>
      <c r="E15" s="109" t="s">
        <v>215</v>
      </c>
      <c r="F15" s="148"/>
      <c r="G15" s="110" t="s">
        <v>42</v>
      </c>
      <c r="H15" s="111" t="s">
        <v>202</v>
      </c>
      <c r="I15" s="112"/>
      <c r="J15" s="112"/>
      <c r="K15" s="113">
        <v>2.5</v>
      </c>
      <c r="L15" s="112"/>
      <c r="M15" s="112">
        <v>0.33</v>
      </c>
      <c r="N15" s="112">
        <f t="shared" si="0"/>
        <v>2.83</v>
      </c>
      <c r="O15" s="112"/>
      <c r="P15" s="112">
        <v>0</v>
      </c>
      <c r="Q15" s="112"/>
      <c r="R15" s="112"/>
      <c r="S15" s="112"/>
    </row>
    <row r="16" spans="2:19" x14ac:dyDescent="0.2">
      <c r="B16" s="102">
        <v>6</v>
      </c>
      <c r="C16" s="103">
        <v>42745</v>
      </c>
      <c r="D16" s="103">
        <v>42745</v>
      </c>
      <c r="E16" s="104" t="s">
        <v>216</v>
      </c>
      <c r="F16" s="166"/>
      <c r="G16" s="105" t="s">
        <v>153</v>
      </c>
      <c r="H16" s="106" t="s">
        <v>167</v>
      </c>
      <c r="I16" s="43"/>
      <c r="J16" s="43"/>
      <c r="K16" s="44">
        <v>364.12</v>
      </c>
      <c r="L16" s="43"/>
      <c r="M16" s="43">
        <v>47.34</v>
      </c>
      <c r="N16" s="43">
        <f t="shared" si="0"/>
        <v>411.46000000000004</v>
      </c>
      <c r="O16" s="43"/>
      <c r="P16" s="43">
        <v>0</v>
      </c>
      <c r="Q16" s="43"/>
      <c r="R16" s="43"/>
      <c r="S16" s="43"/>
    </row>
    <row r="17" spans="2:19" x14ac:dyDescent="0.2">
      <c r="B17" s="102">
        <v>7</v>
      </c>
      <c r="C17" s="167">
        <v>42747</v>
      </c>
      <c r="D17" s="167">
        <v>42738</v>
      </c>
      <c r="E17" s="104" t="s">
        <v>217</v>
      </c>
      <c r="F17" s="71" t="s">
        <v>218</v>
      </c>
      <c r="G17" s="105" t="s">
        <v>219</v>
      </c>
      <c r="H17" s="106" t="s">
        <v>240</v>
      </c>
      <c r="I17" s="43"/>
      <c r="J17" s="43"/>
      <c r="K17" s="44">
        <v>2400</v>
      </c>
      <c r="L17" s="43"/>
      <c r="M17" s="43">
        <v>312</v>
      </c>
      <c r="N17" s="43">
        <f t="shared" si="0"/>
        <v>2712</v>
      </c>
      <c r="O17" s="43"/>
      <c r="P17" s="43">
        <v>24</v>
      </c>
      <c r="Q17" s="43"/>
      <c r="R17" s="43"/>
      <c r="S17" s="43"/>
    </row>
    <row r="18" spans="2:19" x14ac:dyDescent="0.2">
      <c r="B18" s="107">
        <v>8</v>
      </c>
      <c r="C18" s="169">
        <v>42747</v>
      </c>
      <c r="D18" s="169">
        <v>42747</v>
      </c>
      <c r="E18" s="109" t="s">
        <v>220</v>
      </c>
      <c r="F18" s="148"/>
      <c r="G18" s="110" t="s">
        <v>42</v>
      </c>
      <c r="H18" s="111" t="s">
        <v>202</v>
      </c>
      <c r="I18" s="112"/>
      <c r="J18" s="112"/>
      <c r="K18" s="113">
        <v>139.94</v>
      </c>
      <c r="L18" s="112"/>
      <c r="M18" s="112">
        <v>18.190000000000001</v>
      </c>
      <c r="N18" s="112">
        <f t="shared" si="0"/>
        <v>158.13</v>
      </c>
      <c r="O18" s="112"/>
      <c r="P18" s="112"/>
      <c r="Q18" s="112"/>
      <c r="R18" s="112"/>
      <c r="S18" s="112"/>
    </row>
    <row r="19" spans="2:19" x14ac:dyDescent="0.2">
      <c r="B19" s="102">
        <v>9</v>
      </c>
      <c r="C19" s="167">
        <v>42747</v>
      </c>
      <c r="D19" s="167">
        <v>42737</v>
      </c>
      <c r="E19" s="104" t="s">
        <v>208</v>
      </c>
      <c r="F19" s="71" t="s">
        <v>221</v>
      </c>
      <c r="G19" s="105" t="s">
        <v>169</v>
      </c>
      <c r="H19" s="106" t="s">
        <v>170</v>
      </c>
      <c r="I19" s="43"/>
      <c r="J19" s="43"/>
      <c r="K19" s="44">
        <v>275.45</v>
      </c>
      <c r="L19" s="43"/>
      <c r="M19" s="43">
        <v>35.81</v>
      </c>
      <c r="N19" s="43">
        <f t="shared" si="0"/>
        <v>311.26</v>
      </c>
      <c r="O19" s="43"/>
      <c r="P19" s="43">
        <v>2.75</v>
      </c>
      <c r="Q19" s="43"/>
      <c r="R19" s="43"/>
      <c r="S19" s="43"/>
    </row>
    <row r="20" spans="2:19" x14ac:dyDescent="0.2">
      <c r="B20" s="102">
        <v>10</v>
      </c>
      <c r="C20" s="167">
        <v>42747</v>
      </c>
      <c r="D20" s="103">
        <v>42747</v>
      </c>
      <c r="E20" s="104" t="s">
        <v>222</v>
      </c>
      <c r="F20" s="168"/>
      <c r="G20" s="105" t="s">
        <v>153</v>
      </c>
      <c r="H20" s="106" t="s">
        <v>167</v>
      </c>
      <c r="I20" s="43"/>
      <c r="J20" s="43"/>
      <c r="K20" s="44">
        <v>37.75</v>
      </c>
      <c r="L20" s="43"/>
      <c r="M20" s="43">
        <v>4.91</v>
      </c>
      <c r="N20" s="43">
        <f t="shared" si="0"/>
        <v>42.66</v>
      </c>
      <c r="O20" s="43"/>
      <c r="P20" s="43">
        <v>0</v>
      </c>
      <c r="Q20" s="43"/>
      <c r="R20" s="43"/>
      <c r="S20" s="43"/>
    </row>
    <row r="21" spans="2:19" x14ac:dyDescent="0.2">
      <c r="B21" s="102">
        <v>11</v>
      </c>
      <c r="C21" s="103">
        <v>42748</v>
      </c>
      <c r="D21" s="103">
        <v>42745</v>
      </c>
      <c r="E21" s="104" t="s">
        <v>223</v>
      </c>
      <c r="F21" s="168" t="s">
        <v>224</v>
      </c>
      <c r="G21" s="105" t="s">
        <v>160</v>
      </c>
      <c r="H21" s="106" t="s">
        <v>168</v>
      </c>
      <c r="I21" s="43"/>
      <c r="J21" s="43"/>
      <c r="K21" s="44">
        <v>415</v>
      </c>
      <c r="L21" s="43"/>
      <c r="M21" s="43">
        <v>53.95</v>
      </c>
      <c r="N21" s="43">
        <f t="shared" si="0"/>
        <v>468.95</v>
      </c>
      <c r="O21" s="43"/>
      <c r="P21" s="43">
        <v>4.1500000000000004</v>
      </c>
      <c r="Q21" s="43"/>
      <c r="R21" s="43"/>
      <c r="S21" s="43"/>
    </row>
    <row r="22" spans="2:19" x14ac:dyDescent="0.2">
      <c r="B22" s="102">
        <v>12</v>
      </c>
      <c r="C22" s="103">
        <v>42748</v>
      </c>
      <c r="D22" s="103">
        <v>42734</v>
      </c>
      <c r="E22" s="104" t="s">
        <v>225</v>
      </c>
      <c r="F22" s="168" t="s">
        <v>226</v>
      </c>
      <c r="G22" s="105" t="s">
        <v>175</v>
      </c>
      <c r="H22" s="106" t="s">
        <v>176</v>
      </c>
      <c r="I22" s="43"/>
      <c r="J22" s="43"/>
      <c r="K22" s="44">
        <v>3270.34</v>
      </c>
      <c r="L22" s="43"/>
      <c r="M22" s="43">
        <v>425.14</v>
      </c>
      <c r="N22" s="43">
        <f t="shared" si="0"/>
        <v>3695.48</v>
      </c>
      <c r="O22" s="43"/>
      <c r="P22" s="43">
        <v>32.700000000000003</v>
      </c>
      <c r="Q22" s="43"/>
      <c r="R22" s="43"/>
      <c r="S22" s="43"/>
    </row>
    <row r="23" spans="2:19" x14ac:dyDescent="0.2">
      <c r="B23" s="102">
        <v>13</v>
      </c>
      <c r="C23" s="103">
        <v>42748</v>
      </c>
      <c r="D23" s="103">
        <v>42748</v>
      </c>
      <c r="E23" s="104" t="s">
        <v>227</v>
      </c>
      <c r="F23" s="168"/>
      <c r="G23" s="105" t="s">
        <v>153</v>
      </c>
      <c r="H23" s="106" t="s">
        <v>167</v>
      </c>
      <c r="I23" s="43"/>
      <c r="J23" s="43"/>
      <c r="K23" s="44">
        <v>132.12</v>
      </c>
      <c r="L23" s="43"/>
      <c r="M23" s="43">
        <v>17.170000000000002</v>
      </c>
      <c r="N23" s="43">
        <f t="shared" si="0"/>
        <v>149.29000000000002</v>
      </c>
      <c r="O23" s="43"/>
      <c r="P23" s="43"/>
      <c r="Q23" s="43"/>
      <c r="R23" s="43"/>
      <c r="S23" s="43"/>
    </row>
    <row r="24" spans="2:19" x14ac:dyDescent="0.2">
      <c r="B24" s="102">
        <v>14</v>
      </c>
      <c r="C24" s="103">
        <v>42752</v>
      </c>
      <c r="D24" s="103">
        <v>42752</v>
      </c>
      <c r="E24" s="104" t="s">
        <v>228</v>
      </c>
      <c r="F24" s="168"/>
      <c r="G24" s="105" t="s">
        <v>153</v>
      </c>
      <c r="H24" s="106" t="s">
        <v>167</v>
      </c>
      <c r="I24" s="43"/>
      <c r="J24" s="43"/>
      <c r="K24" s="44">
        <v>121.08</v>
      </c>
      <c r="L24" s="43"/>
      <c r="M24" s="43">
        <v>15.74</v>
      </c>
      <c r="N24" s="43">
        <f t="shared" si="0"/>
        <v>136.82</v>
      </c>
      <c r="O24" s="43"/>
      <c r="P24" s="43"/>
      <c r="Q24" s="43"/>
      <c r="R24" s="43"/>
      <c r="S24" s="43"/>
    </row>
    <row r="25" spans="2:19" x14ac:dyDescent="0.2">
      <c r="B25" s="102">
        <v>14</v>
      </c>
      <c r="C25" s="103">
        <v>42753</v>
      </c>
      <c r="D25" s="103">
        <v>42753</v>
      </c>
      <c r="E25" s="104" t="s">
        <v>229</v>
      </c>
      <c r="F25" s="168"/>
      <c r="G25" s="105" t="s">
        <v>153</v>
      </c>
      <c r="H25" s="106" t="s">
        <v>167</v>
      </c>
      <c r="I25" s="43"/>
      <c r="J25" s="43"/>
      <c r="K25" s="44">
        <v>119.87</v>
      </c>
      <c r="L25" s="43"/>
      <c r="M25" s="43">
        <v>15.58</v>
      </c>
      <c r="N25" s="43">
        <f t="shared" si="0"/>
        <v>135.45000000000002</v>
      </c>
      <c r="O25" s="43"/>
      <c r="P25" s="43"/>
      <c r="Q25" s="43"/>
      <c r="R25" s="43"/>
      <c r="S25" s="43"/>
    </row>
    <row r="26" spans="2:19" x14ac:dyDescent="0.2">
      <c r="B26" s="102">
        <v>15</v>
      </c>
      <c r="C26" s="103">
        <v>42754</v>
      </c>
      <c r="D26" s="167">
        <v>42754</v>
      </c>
      <c r="E26" s="104" t="s">
        <v>230</v>
      </c>
      <c r="F26" s="168"/>
      <c r="G26" s="105" t="s">
        <v>153</v>
      </c>
      <c r="H26" s="106" t="s">
        <v>167</v>
      </c>
      <c r="I26" s="43"/>
      <c r="J26" s="43"/>
      <c r="K26" s="44">
        <v>95.89</v>
      </c>
      <c r="L26" s="43"/>
      <c r="M26" s="43">
        <v>12.47</v>
      </c>
      <c r="N26" s="43">
        <f t="shared" si="0"/>
        <v>108.36</v>
      </c>
      <c r="O26" s="43"/>
      <c r="P26" s="43"/>
      <c r="Q26" s="43"/>
      <c r="R26" s="43"/>
      <c r="S26" s="43"/>
    </row>
    <row r="27" spans="2:19" x14ac:dyDescent="0.2">
      <c r="B27" s="102">
        <v>16</v>
      </c>
      <c r="C27" s="103">
        <v>42755</v>
      </c>
      <c r="D27" s="103">
        <v>42755</v>
      </c>
      <c r="E27" s="104" t="s">
        <v>231</v>
      </c>
      <c r="F27" s="168"/>
      <c r="G27" s="105" t="s">
        <v>153</v>
      </c>
      <c r="H27" s="106" t="s">
        <v>167</v>
      </c>
      <c r="I27" s="43"/>
      <c r="J27" s="43"/>
      <c r="K27" s="44">
        <v>119.87</v>
      </c>
      <c r="L27" s="43"/>
      <c r="M27" s="43">
        <v>15.58</v>
      </c>
      <c r="N27" s="43">
        <f t="shared" si="0"/>
        <v>135.45000000000002</v>
      </c>
      <c r="O27" s="43"/>
      <c r="P27" s="43"/>
      <c r="Q27" s="43"/>
      <c r="R27" s="43"/>
      <c r="S27" s="43"/>
    </row>
    <row r="28" spans="2:19" x14ac:dyDescent="0.2">
      <c r="B28" s="102">
        <v>17</v>
      </c>
      <c r="C28" s="103">
        <v>42758</v>
      </c>
      <c r="D28" s="103">
        <v>42758</v>
      </c>
      <c r="E28" s="104" t="s">
        <v>232</v>
      </c>
      <c r="F28" s="168"/>
      <c r="G28" s="105" t="s">
        <v>153</v>
      </c>
      <c r="H28" s="106" t="s">
        <v>167</v>
      </c>
      <c r="I28" s="43"/>
      <c r="J28" s="43"/>
      <c r="K28" s="44">
        <v>34.69</v>
      </c>
      <c r="L28" s="43"/>
      <c r="M28" s="43">
        <v>4.51</v>
      </c>
      <c r="N28" s="43">
        <f t="shared" si="0"/>
        <v>39.199999999999996</v>
      </c>
      <c r="O28" s="43"/>
      <c r="P28" s="43"/>
      <c r="Q28" s="43"/>
      <c r="R28" s="43"/>
      <c r="S28" s="43"/>
    </row>
    <row r="29" spans="2:19" x14ac:dyDescent="0.2">
      <c r="B29" s="102">
        <v>18</v>
      </c>
      <c r="C29" s="103">
        <v>42758</v>
      </c>
      <c r="D29" s="103">
        <v>42737</v>
      </c>
      <c r="E29" s="104" t="s">
        <v>233</v>
      </c>
      <c r="F29" s="168"/>
      <c r="G29" s="105" t="s">
        <v>173</v>
      </c>
      <c r="H29" s="106" t="s">
        <v>174</v>
      </c>
      <c r="I29" s="43">
        <v>0.06</v>
      </c>
      <c r="J29" s="43"/>
      <c r="K29" s="44">
        <v>1.2</v>
      </c>
      <c r="L29" s="43"/>
      <c r="M29" s="43">
        <v>0.16</v>
      </c>
      <c r="N29" s="43">
        <f t="shared" si="0"/>
        <v>1.3599999999999999</v>
      </c>
      <c r="O29" s="43"/>
      <c r="P29" s="43"/>
      <c r="Q29" s="43"/>
      <c r="R29" s="43"/>
      <c r="S29" s="43"/>
    </row>
    <row r="30" spans="2:19" x14ac:dyDescent="0.2">
      <c r="B30" s="102">
        <v>19</v>
      </c>
      <c r="C30" s="103">
        <v>42759</v>
      </c>
      <c r="D30" s="103">
        <v>42723</v>
      </c>
      <c r="E30" s="104" t="s">
        <v>234</v>
      </c>
      <c r="F30" s="168"/>
      <c r="G30" s="105" t="s">
        <v>171</v>
      </c>
      <c r="H30" s="106" t="s">
        <v>172</v>
      </c>
      <c r="I30" s="43"/>
      <c r="J30" s="43"/>
      <c r="K30" s="44">
        <v>47</v>
      </c>
      <c r="L30" s="43"/>
      <c r="M30" s="43">
        <v>6.11</v>
      </c>
      <c r="N30" s="43">
        <f t="shared" si="0"/>
        <v>53.11</v>
      </c>
      <c r="O30" s="43"/>
      <c r="P30" s="43"/>
      <c r="Q30" s="43"/>
      <c r="R30" s="43"/>
      <c r="S30" s="43"/>
    </row>
    <row r="31" spans="2:19" x14ac:dyDescent="0.2">
      <c r="B31" s="102">
        <v>20</v>
      </c>
      <c r="C31" s="103">
        <v>42759</v>
      </c>
      <c r="D31" s="103">
        <v>42753</v>
      </c>
      <c r="E31" s="104" t="s">
        <v>235</v>
      </c>
      <c r="F31" s="71"/>
      <c r="G31" s="105" t="s">
        <v>171</v>
      </c>
      <c r="H31" s="106" t="s">
        <v>172</v>
      </c>
      <c r="I31" s="43"/>
      <c r="J31" s="43"/>
      <c r="K31" s="44">
        <v>47</v>
      </c>
      <c r="L31" s="43"/>
      <c r="M31" s="43">
        <v>6.11</v>
      </c>
      <c r="N31" s="43">
        <f t="shared" si="0"/>
        <v>53.11</v>
      </c>
      <c r="O31" s="43"/>
      <c r="P31" s="43">
        <v>0</v>
      </c>
      <c r="Q31" s="43"/>
      <c r="R31" s="43"/>
      <c r="S31" s="43"/>
    </row>
    <row r="32" spans="2:19" x14ac:dyDescent="0.2">
      <c r="B32" s="102">
        <v>21</v>
      </c>
      <c r="C32" s="103">
        <v>42759</v>
      </c>
      <c r="D32" s="103">
        <v>42753</v>
      </c>
      <c r="E32" s="104" t="s">
        <v>236</v>
      </c>
      <c r="F32" s="71"/>
      <c r="G32" s="105" t="s">
        <v>171</v>
      </c>
      <c r="H32" s="106" t="s">
        <v>172</v>
      </c>
      <c r="I32" s="43"/>
      <c r="J32" s="43"/>
      <c r="K32" s="44">
        <v>85.5</v>
      </c>
      <c r="L32" s="43"/>
      <c r="M32" s="43">
        <v>11.12</v>
      </c>
      <c r="N32" s="43">
        <f t="shared" si="0"/>
        <v>96.62</v>
      </c>
      <c r="O32" s="43"/>
      <c r="P32" s="43"/>
      <c r="Q32" s="43"/>
      <c r="R32" s="43"/>
      <c r="S32" s="43"/>
    </row>
    <row r="33" spans="2:19" x14ac:dyDescent="0.2">
      <c r="B33" s="102">
        <v>22</v>
      </c>
      <c r="C33" s="103">
        <v>42759</v>
      </c>
      <c r="D33" s="103">
        <v>42723</v>
      </c>
      <c r="E33" s="104" t="s">
        <v>237</v>
      </c>
      <c r="F33" s="71"/>
      <c r="G33" s="105" t="s">
        <v>171</v>
      </c>
      <c r="H33" s="106" t="s">
        <v>172</v>
      </c>
      <c r="I33" s="43"/>
      <c r="J33" s="43"/>
      <c r="K33" s="44">
        <v>85.5</v>
      </c>
      <c r="L33" s="43"/>
      <c r="M33" s="43">
        <v>11.12</v>
      </c>
      <c r="N33" s="43">
        <f t="shared" si="0"/>
        <v>96.62</v>
      </c>
      <c r="O33" s="43"/>
      <c r="P33" s="43"/>
      <c r="Q33" s="43"/>
      <c r="R33" s="43"/>
      <c r="S33" s="43"/>
    </row>
    <row r="34" spans="2:19" x14ac:dyDescent="0.2">
      <c r="B34" s="102">
        <v>23</v>
      </c>
      <c r="C34" s="103">
        <v>42759</v>
      </c>
      <c r="D34" s="103">
        <v>42759</v>
      </c>
      <c r="E34" s="104" t="s">
        <v>238</v>
      </c>
      <c r="F34" s="71"/>
      <c r="G34" s="105" t="s">
        <v>153</v>
      </c>
      <c r="H34" s="106" t="s">
        <v>167</v>
      </c>
      <c r="I34" s="43"/>
      <c r="J34" s="43"/>
      <c r="K34" s="44">
        <v>121.08</v>
      </c>
      <c r="L34" s="43"/>
      <c r="M34" s="43">
        <v>15.74</v>
      </c>
      <c r="N34" s="43">
        <f t="shared" si="0"/>
        <v>136.82</v>
      </c>
      <c r="O34" s="43"/>
      <c r="P34" s="43"/>
      <c r="Q34" s="43"/>
      <c r="R34" s="43"/>
      <c r="S34" s="43"/>
    </row>
    <row r="35" spans="2:19" x14ac:dyDescent="0.2">
      <c r="B35" s="102">
        <v>24</v>
      </c>
      <c r="C35" s="103">
        <v>42761</v>
      </c>
      <c r="D35" s="103">
        <v>42761</v>
      </c>
      <c r="E35" s="104" t="s">
        <v>239</v>
      </c>
      <c r="F35" s="71"/>
      <c r="G35" s="105" t="s">
        <v>153</v>
      </c>
      <c r="H35" s="106" t="s">
        <v>167</v>
      </c>
      <c r="I35" s="43"/>
      <c r="J35" s="43"/>
      <c r="K35" s="44">
        <v>45.15</v>
      </c>
      <c r="L35" s="43"/>
      <c r="M35" s="43">
        <v>5.87</v>
      </c>
      <c r="N35" s="43">
        <f t="shared" si="0"/>
        <v>51.019999999999996</v>
      </c>
      <c r="O35" s="43"/>
      <c r="P35" s="43"/>
      <c r="Q35" s="43"/>
      <c r="R35" s="43"/>
      <c r="S35" s="43"/>
    </row>
    <row r="41" spans="2:19" ht="15.75" x14ac:dyDescent="0.25">
      <c r="B41" s="36" t="s">
        <v>179</v>
      </c>
      <c r="C41" s="37" t="s">
        <v>76</v>
      </c>
      <c r="D41" s="38"/>
      <c r="E41" s="39">
        <v>2017</v>
      </c>
      <c r="F41" s="32"/>
      <c r="G41" s="33"/>
      <c r="H41" s="71"/>
      <c r="I41" s="40"/>
      <c r="J41" s="40"/>
      <c r="K41" s="40"/>
      <c r="L41" s="40"/>
      <c r="M41" s="40"/>
      <c r="N41" s="35"/>
      <c r="O41" s="29"/>
      <c r="P41" s="29"/>
      <c r="Q41" s="29"/>
      <c r="R41" s="29"/>
      <c r="S41" s="29"/>
    </row>
    <row r="42" spans="2:19" x14ac:dyDescent="0.2"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79"/>
      <c r="M42" s="80"/>
      <c r="N42" s="80"/>
      <c r="O42" s="79"/>
      <c r="P42" s="79"/>
      <c r="Q42" s="77"/>
      <c r="R42" s="77"/>
      <c r="S42" s="81"/>
    </row>
    <row r="43" spans="2:19" x14ac:dyDescent="0.2">
      <c r="B43" s="72"/>
      <c r="C43" s="73"/>
      <c r="D43" s="74"/>
      <c r="E43" s="75"/>
      <c r="F43" s="153"/>
      <c r="G43" s="82"/>
      <c r="H43" s="83"/>
      <c r="I43" s="78"/>
      <c r="J43" s="79"/>
      <c r="K43" s="80"/>
      <c r="L43" s="79"/>
      <c r="M43" s="80"/>
      <c r="N43" s="80"/>
      <c r="O43" s="79"/>
      <c r="P43" s="79"/>
      <c r="Q43" s="77"/>
      <c r="R43" s="77"/>
      <c r="S43" s="81"/>
    </row>
    <row r="44" spans="2:19" x14ac:dyDescent="0.2">
      <c r="B44" s="84"/>
      <c r="C44" s="85"/>
      <c r="D44" s="86"/>
      <c r="E44" s="75"/>
      <c r="F44" s="76"/>
      <c r="G44" s="87"/>
      <c r="H44" s="77"/>
      <c r="I44" s="78"/>
      <c r="J44" s="79"/>
      <c r="K44" s="80"/>
      <c r="L44" s="79"/>
      <c r="M44" s="80"/>
      <c r="N44" s="80"/>
      <c r="O44" s="79"/>
      <c r="P44" s="41">
        <v>0.01</v>
      </c>
      <c r="Q44" s="77"/>
      <c r="R44" s="77" t="s">
        <v>180</v>
      </c>
      <c r="S44" s="42">
        <v>0.13</v>
      </c>
    </row>
    <row r="45" spans="2:19" x14ac:dyDescent="0.2">
      <c r="B45" s="88" t="s">
        <v>181</v>
      </c>
      <c r="C45" s="89" t="s">
        <v>113</v>
      </c>
      <c r="D45" s="90" t="s">
        <v>113</v>
      </c>
      <c r="E45" s="91" t="s">
        <v>114</v>
      </c>
      <c r="F45" s="91" t="s">
        <v>182</v>
      </c>
      <c r="G45" s="185" t="s">
        <v>183</v>
      </c>
      <c r="H45" s="262" t="s">
        <v>116</v>
      </c>
      <c r="I45" s="186" t="s">
        <v>184</v>
      </c>
      <c r="J45" s="187"/>
      <c r="K45" s="188" t="s">
        <v>185</v>
      </c>
      <c r="L45" s="189"/>
      <c r="M45" s="190"/>
      <c r="N45" s="191" t="s">
        <v>117</v>
      </c>
      <c r="O45" s="92" t="s">
        <v>186</v>
      </c>
      <c r="P45" s="93" t="s">
        <v>187</v>
      </c>
      <c r="Q45" s="94" t="s">
        <v>188</v>
      </c>
      <c r="R45" s="94" t="s">
        <v>189</v>
      </c>
      <c r="S45" s="94" t="s">
        <v>189</v>
      </c>
    </row>
    <row r="46" spans="2:19" x14ac:dyDescent="0.2">
      <c r="B46" s="95"/>
      <c r="C46" s="96" t="s">
        <v>190</v>
      </c>
      <c r="D46" s="97" t="s">
        <v>118</v>
      </c>
      <c r="E46" s="98" t="s">
        <v>118</v>
      </c>
      <c r="F46" s="99" t="s">
        <v>191</v>
      </c>
      <c r="G46" s="192" t="s">
        <v>119</v>
      </c>
      <c r="H46" s="263"/>
      <c r="I46" s="193" t="s">
        <v>192</v>
      </c>
      <c r="J46" s="194" t="s">
        <v>193</v>
      </c>
      <c r="K46" s="195" t="s">
        <v>192</v>
      </c>
      <c r="L46" s="196" t="s">
        <v>193</v>
      </c>
      <c r="M46" s="195" t="s">
        <v>41</v>
      </c>
      <c r="N46" s="197" t="s">
        <v>194</v>
      </c>
      <c r="O46" s="100" t="s">
        <v>195</v>
      </c>
      <c r="P46" s="100" t="s">
        <v>196</v>
      </c>
      <c r="Q46" s="101" t="s">
        <v>197</v>
      </c>
      <c r="R46" s="101" t="s">
        <v>198</v>
      </c>
      <c r="S46" s="101" t="s">
        <v>199</v>
      </c>
    </row>
    <row r="47" spans="2:19" x14ac:dyDescent="0.2">
      <c r="B47" s="102">
        <v>1</v>
      </c>
      <c r="C47" s="103">
        <v>42768</v>
      </c>
      <c r="D47" s="103">
        <v>42752</v>
      </c>
      <c r="E47" s="104" t="s">
        <v>271</v>
      </c>
      <c r="F47" s="71"/>
      <c r="G47" s="105" t="s">
        <v>153</v>
      </c>
      <c r="H47" s="106" t="s">
        <v>167</v>
      </c>
      <c r="I47" s="43"/>
      <c r="J47" s="43"/>
      <c r="K47" s="44">
        <v>195</v>
      </c>
      <c r="L47" s="43"/>
      <c r="M47" s="43">
        <v>25.35</v>
      </c>
      <c r="N47" s="43">
        <f>+K47+M47</f>
        <v>220.35</v>
      </c>
      <c r="O47" s="43"/>
      <c r="P47" s="43">
        <v>0</v>
      </c>
      <c r="Q47" s="43"/>
      <c r="R47" s="43"/>
      <c r="S47" s="43"/>
    </row>
    <row r="48" spans="2:19" x14ac:dyDescent="0.2">
      <c r="B48" s="102">
        <v>2</v>
      </c>
      <c r="C48" s="103">
        <v>42768</v>
      </c>
      <c r="D48" s="103">
        <v>42767</v>
      </c>
      <c r="E48" s="104" t="s">
        <v>272</v>
      </c>
      <c r="F48" s="71" t="s">
        <v>273</v>
      </c>
      <c r="G48" s="105" t="s">
        <v>169</v>
      </c>
      <c r="H48" s="106" t="s">
        <v>170</v>
      </c>
      <c r="I48" s="43"/>
      <c r="J48" s="43"/>
      <c r="K48" s="44">
        <v>275.45</v>
      </c>
      <c r="L48" s="43"/>
      <c r="M48" s="43">
        <v>35.81</v>
      </c>
      <c r="N48" s="43">
        <f t="shared" ref="N48:N58" si="1">+K48+M48</f>
        <v>311.26</v>
      </c>
      <c r="O48" s="43"/>
      <c r="P48" s="43">
        <v>2.75</v>
      </c>
      <c r="Q48" s="43"/>
      <c r="R48" s="43"/>
      <c r="S48" s="43"/>
    </row>
    <row r="49" spans="2:20" x14ac:dyDescent="0.2">
      <c r="B49" s="102">
        <v>3</v>
      </c>
      <c r="C49" s="103">
        <v>42768</v>
      </c>
      <c r="D49" s="103">
        <v>42746</v>
      </c>
      <c r="E49" s="104" t="s">
        <v>274</v>
      </c>
      <c r="F49" s="71"/>
      <c r="G49" s="105" t="s">
        <v>169</v>
      </c>
      <c r="H49" s="106" t="s">
        <v>170</v>
      </c>
      <c r="I49" s="43"/>
      <c r="J49" s="43"/>
      <c r="K49" s="44">
        <v>60</v>
      </c>
      <c r="L49" s="43"/>
      <c r="M49" s="43">
        <v>7.8</v>
      </c>
      <c r="N49" s="43">
        <f t="shared" si="1"/>
        <v>67.8</v>
      </c>
      <c r="O49" s="43"/>
      <c r="P49" s="43">
        <v>0</v>
      </c>
      <c r="Q49" s="43"/>
      <c r="R49" s="43"/>
      <c r="S49" s="43"/>
    </row>
    <row r="50" spans="2:20" x14ac:dyDescent="0.2">
      <c r="B50" s="102">
        <v>4</v>
      </c>
      <c r="C50" s="103">
        <v>42780</v>
      </c>
      <c r="D50" s="103">
        <v>42766</v>
      </c>
      <c r="E50" s="104" t="s">
        <v>275</v>
      </c>
      <c r="F50" s="71" t="s">
        <v>276</v>
      </c>
      <c r="G50" s="105" t="s">
        <v>175</v>
      </c>
      <c r="H50" s="106" t="s">
        <v>176</v>
      </c>
      <c r="I50" s="43"/>
      <c r="J50" s="43"/>
      <c r="K50" s="44">
        <v>2480.14</v>
      </c>
      <c r="L50" s="43"/>
      <c r="M50" s="43">
        <v>322.42</v>
      </c>
      <c r="N50" s="43">
        <f t="shared" si="1"/>
        <v>2802.56</v>
      </c>
      <c r="O50" s="43"/>
      <c r="P50" s="43">
        <v>24.8</v>
      </c>
      <c r="Q50" s="43"/>
      <c r="R50" s="43"/>
      <c r="S50" s="43"/>
    </row>
    <row r="51" spans="2:20" x14ac:dyDescent="0.2">
      <c r="B51" s="102">
        <v>5</v>
      </c>
      <c r="C51" s="103">
        <v>42781</v>
      </c>
      <c r="D51" s="103">
        <v>42774</v>
      </c>
      <c r="E51" s="104" t="s">
        <v>277</v>
      </c>
      <c r="F51" s="71" t="s">
        <v>278</v>
      </c>
      <c r="G51" s="105" t="s">
        <v>160</v>
      </c>
      <c r="H51" s="106" t="s">
        <v>168</v>
      </c>
      <c r="I51" s="43"/>
      <c r="J51" s="43"/>
      <c r="K51" s="44">
        <v>415</v>
      </c>
      <c r="L51" s="43"/>
      <c r="M51" s="43">
        <v>53.95</v>
      </c>
      <c r="N51" s="43">
        <f t="shared" si="1"/>
        <v>468.95</v>
      </c>
      <c r="O51" s="43"/>
      <c r="P51" s="43">
        <v>4.1500000000000004</v>
      </c>
      <c r="Q51" s="43"/>
      <c r="R51" s="43"/>
      <c r="S51" s="43"/>
    </row>
    <row r="52" spans="2:20" x14ac:dyDescent="0.2">
      <c r="B52" s="102">
        <v>6</v>
      </c>
      <c r="C52" s="103">
        <v>42781</v>
      </c>
      <c r="D52" s="103">
        <v>42713</v>
      </c>
      <c r="E52" s="104" t="s">
        <v>279</v>
      </c>
      <c r="F52" s="166"/>
      <c r="G52" s="105" t="s">
        <v>173</v>
      </c>
      <c r="H52" s="106" t="s">
        <v>174</v>
      </c>
      <c r="I52" s="43">
        <v>7.0000000000000007E-2</v>
      </c>
      <c r="J52" s="43"/>
      <c r="K52" s="44">
        <v>1.42</v>
      </c>
      <c r="L52" s="43"/>
      <c r="M52" s="43">
        <v>0.18</v>
      </c>
      <c r="N52" s="43">
        <f t="shared" si="1"/>
        <v>1.5999999999999999</v>
      </c>
      <c r="O52" s="43"/>
      <c r="P52" s="43">
        <v>0</v>
      </c>
      <c r="Q52" s="43"/>
      <c r="R52" s="43"/>
      <c r="S52" s="43"/>
    </row>
    <row r="53" spans="2:20" x14ac:dyDescent="0.2">
      <c r="B53" s="102">
        <v>7</v>
      </c>
      <c r="C53" s="103">
        <v>42781</v>
      </c>
      <c r="D53" s="167">
        <v>42758</v>
      </c>
      <c r="E53" s="104" t="s">
        <v>280</v>
      </c>
      <c r="F53" s="71"/>
      <c r="G53" s="105" t="s">
        <v>173</v>
      </c>
      <c r="H53" s="106" t="s">
        <v>174</v>
      </c>
      <c r="I53" s="43">
        <v>-0.01</v>
      </c>
      <c r="J53" s="43"/>
      <c r="K53" s="44">
        <v>-0.22</v>
      </c>
      <c r="L53" s="43"/>
      <c r="M53" s="43">
        <v>-0.03</v>
      </c>
      <c r="N53" s="43">
        <f t="shared" si="1"/>
        <v>-0.25</v>
      </c>
      <c r="O53" s="43"/>
      <c r="P53" s="43">
        <v>0</v>
      </c>
      <c r="Q53" s="43"/>
      <c r="R53" s="43"/>
      <c r="S53" s="43"/>
    </row>
    <row r="54" spans="2:20" x14ac:dyDescent="0.2">
      <c r="B54" s="102">
        <v>8</v>
      </c>
      <c r="C54" s="167">
        <v>42786</v>
      </c>
      <c r="D54" s="167">
        <v>42782</v>
      </c>
      <c r="E54" s="104" t="s">
        <v>281</v>
      </c>
      <c r="F54" s="71"/>
      <c r="G54" s="105" t="s">
        <v>171</v>
      </c>
      <c r="H54" s="106" t="s">
        <v>172</v>
      </c>
      <c r="I54" s="43"/>
      <c r="J54" s="43"/>
      <c r="K54" s="44">
        <v>85.5</v>
      </c>
      <c r="L54" s="43"/>
      <c r="M54" s="43">
        <v>11.12</v>
      </c>
      <c r="N54" s="43">
        <f t="shared" si="1"/>
        <v>96.62</v>
      </c>
      <c r="O54" s="43"/>
      <c r="P54" s="43">
        <v>0</v>
      </c>
      <c r="Q54" s="43"/>
      <c r="R54" s="43"/>
      <c r="S54" s="43"/>
    </row>
    <row r="55" spans="2:20" x14ac:dyDescent="0.2">
      <c r="B55" s="102">
        <v>9</v>
      </c>
      <c r="C55" s="167">
        <v>42786</v>
      </c>
      <c r="D55" s="167">
        <v>42782</v>
      </c>
      <c r="E55" s="104" t="s">
        <v>282</v>
      </c>
      <c r="F55" s="71"/>
      <c r="G55" s="105" t="s">
        <v>171</v>
      </c>
      <c r="H55" s="106" t="s">
        <v>172</v>
      </c>
      <c r="I55" s="43"/>
      <c r="J55" s="43"/>
      <c r="K55" s="44">
        <v>47</v>
      </c>
      <c r="L55" s="43"/>
      <c r="M55" s="43">
        <v>6.11</v>
      </c>
      <c r="N55" s="43">
        <f t="shared" si="1"/>
        <v>53.11</v>
      </c>
      <c r="O55" s="43"/>
      <c r="P55" s="43">
        <v>0</v>
      </c>
      <c r="Q55" s="43"/>
      <c r="R55" s="43"/>
      <c r="S55" s="43"/>
    </row>
    <row r="56" spans="2:20" x14ac:dyDescent="0.2">
      <c r="B56" s="102">
        <v>10</v>
      </c>
      <c r="C56" s="167">
        <v>42787</v>
      </c>
      <c r="D56" s="103">
        <v>42776</v>
      </c>
      <c r="E56" s="104" t="s">
        <v>283</v>
      </c>
      <c r="F56" s="168"/>
      <c r="G56" s="105" t="s">
        <v>173</v>
      </c>
      <c r="H56" s="106" t="s">
        <v>174</v>
      </c>
      <c r="I56" s="43">
        <v>0.06</v>
      </c>
      <c r="J56" s="43"/>
      <c r="K56" s="44">
        <v>1.2</v>
      </c>
      <c r="L56" s="43"/>
      <c r="M56" s="43">
        <v>0.16</v>
      </c>
      <c r="N56" s="43">
        <f t="shared" si="1"/>
        <v>1.3599999999999999</v>
      </c>
      <c r="O56" s="43"/>
      <c r="P56" s="43">
        <v>0</v>
      </c>
      <c r="Q56" s="43"/>
      <c r="R56" s="43"/>
      <c r="S56" s="43"/>
    </row>
    <row r="57" spans="2:20" x14ac:dyDescent="0.2">
      <c r="B57" s="107">
        <v>11</v>
      </c>
      <c r="C57" s="108">
        <v>42789</v>
      </c>
      <c r="D57" s="108">
        <v>42789</v>
      </c>
      <c r="E57" s="109" t="s">
        <v>284</v>
      </c>
      <c r="F57" s="198"/>
      <c r="G57" s="110" t="s">
        <v>42</v>
      </c>
      <c r="H57" s="111" t="s">
        <v>202</v>
      </c>
      <c r="I57" s="112"/>
      <c r="J57" s="112"/>
      <c r="K57" s="113">
        <v>139.94</v>
      </c>
      <c r="L57" s="112"/>
      <c r="M57" s="112">
        <v>18.190000000000001</v>
      </c>
      <c r="N57" s="112">
        <f t="shared" si="1"/>
        <v>158.13</v>
      </c>
      <c r="O57" s="112"/>
      <c r="P57" s="112">
        <v>0</v>
      </c>
      <c r="Q57" s="112"/>
      <c r="R57" s="112"/>
      <c r="S57" s="112"/>
    </row>
    <row r="58" spans="2:20" x14ac:dyDescent="0.2">
      <c r="B58" s="102">
        <v>12</v>
      </c>
      <c r="C58" s="103">
        <v>42790</v>
      </c>
      <c r="D58" s="103">
        <v>42790</v>
      </c>
      <c r="E58" s="104" t="s">
        <v>285</v>
      </c>
      <c r="F58" s="168"/>
      <c r="G58" s="105" t="s">
        <v>153</v>
      </c>
      <c r="H58" s="106" t="s">
        <v>167</v>
      </c>
      <c r="I58" s="43"/>
      <c r="J58" s="43"/>
      <c r="K58" s="44">
        <v>294.99</v>
      </c>
      <c r="L58" s="43"/>
      <c r="M58" s="43">
        <v>38.35</v>
      </c>
      <c r="N58" s="43">
        <f t="shared" si="1"/>
        <v>333.34000000000003</v>
      </c>
      <c r="O58" s="43"/>
      <c r="P58" s="43">
        <v>0</v>
      </c>
      <c r="Q58" s="43"/>
      <c r="R58" s="43"/>
      <c r="S58" s="43"/>
    </row>
    <row r="64" spans="2:20" ht="15.75" x14ac:dyDescent="0.25">
      <c r="B64" s="36" t="s">
        <v>179</v>
      </c>
      <c r="C64" s="37" t="s">
        <v>77</v>
      </c>
      <c r="D64" s="38"/>
      <c r="E64" s="39">
        <v>2017</v>
      </c>
      <c r="F64" s="32"/>
      <c r="G64" s="33"/>
      <c r="H64" s="71"/>
      <c r="I64" s="40"/>
      <c r="J64" s="40"/>
      <c r="K64" s="40"/>
      <c r="L64" s="40"/>
      <c r="M64" s="40"/>
      <c r="N64" s="35"/>
      <c r="O64" s="29"/>
      <c r="P64" s="29"/>
      <c r="Q64" s="29"/>
      <c r="R64" s="29"/>
      <c r="S64" s="29"/>
      <c r="T64" s="29"/>
    </row>
    <row r="65" spans="2:20" x14ac:dyDescent="0.2">
      <c r="B65" s="72"/>
      <c r="C65" s="73"/>
      <c r="D65" s="74"/>
      <c r="E65" s="75"/>
      <c r="F65" s="76"/>
      <c r="G65" s="77"/>
      <c r="H65" s="77"/>
      <c r="I65" s="78"/>
      <c r="J65" s="79"/>
      <c r="K65" s="80"/>
      <c r="L65" s="79"/>
      <c r="M65" s="80"/>
      <c r="N65" s="80"/>
      <c r="O65" s="79"/>
      <c r="P65" s="79"/>
      <c r="Q65" s="77"/>
      <c r="R65" s="77"/>
      <c r="S65" s="81"/>
      <c r="T65" s="77"/>
    </row>
    <row r="66" spans="2:20" x14ac:dyDescent="0.2">
      <c r="B66" s="72"/>
      <c r="C66" s="73"/>
      <c r="D66" s="74"/>
      <c r="E66" s="75"/>
      <c r="F66" s="153"/>
      <c r="G66" s="82"/>
      <c r="H66" s="83"/>
      <c r="I66" s="78"/>
      <c r="J66" s="79"/>
      <c r="K66" s="80"/>
      <c r="L66" s="79"/>
      <c r="M66" s="80"/>
      <c r="N66" s="80"/>
      <c r="O66" s="79"/>
      <c r="P66" s="79"/>
      <c r="Q66" s="77"/>
      <c r="R66" s="77"/>
      <c r="S66" s="81"/>
      <c r="T66" s="77"/>
    </row>
    <row r="67" spans="2:20" x14ac:dyDescent="0.2">
      <c r="B67" s="84"/>
      <c r="C67" s="85"/>
      <c r="D67" s="86"/>
      <c r="E67" s="75"/>
      <c r="F67" s="76"/>
      <c r="G67" s="87"/>
      <c r="H67" s="77"/>
      <c r="I67" s="78"/>
      <c r="J67" s="79"/>
      <c r="K67" s="80"/>
      <c r="L67" s="79"/>
      <c r="M67" s="80"/>
      <c r="N67" s="80"/>
      <c r="O67" s="79"/>
      <c r="P67" s="41">
        <v>0.01</v>
      </c>
      <c r="Q67" s="77"/>
      <c r="R67" s="77" t="s">
        <v>180</v>
      </c>
      <c r="S67" s="42">
        <v>0.13</v>
      </c>
      <c r="T67" s="77"/>
    </row>
    <row r="68" spans="2:20" x14ac:dyDescent="0.2">
      <c r="B68" s="88" t="s">
        <v>181</v>
      </c>
      <c r="C68" s="89" t="s">
        <v>113</v>
      </c>
      <c r="D68" s="90" t="s">
        <v>113</v>
      </c>
      <c r="E68" s="91" t="s">
        <v>114</v>
      </c>
      <c r="F68" s="91" t="s">
        <v>182</v>
      </c>
      <c r="G68" s="185" t="s">
        <v>183</v>
      </c>
      <c r="H68" s="262" t="s">
        <v>116</v>
      </c>
      <c r="I68" s="186" t="s">
        <v>184</v>
      </c>
      <c r="J68" s="187"/>
      <c r="K68" s="188" t="s">
        <v>185</v>
      </c>
      <c r="L68" s="189"/>
      <c r="M68" s="190"/>
      <c r="N68" s="191" t="s">
        <v>117</v>
      </c>
      <c r="O68" s="92" t="s">
        <v>186</v>
      </c>
      <c r="P68" s="93" t="s">
        <v>187</v>
      </c>
      <c r="Q68" s="94" t="s">
        <v>188</v>
      </c>
      <c r="R68" s="94" t="s">
        <v>189</v>
      </c>
      <c r="S68" s="94" t="s">
        <v>189</v>
      </c>
      <c r="T68" s="203"/>
    </row>
    <row r="69" spans="2:20" x14ac:dyDescent="0.2">
      <c r="B69" s="95"/>
      <c r="C69" s="96" t="s">
        <v>190</v>
      </c>
      <c r="D69" s="97" t="s">
        <v>118</v>
      </c>
      <c r="E69" s="98" t="s">
        <v>118</v>
      </c>
      <c r="F69" s="99" t="s">
        <v>191</v>
      </c>
      <c r="G69" s="192" t="s">
        <v>119</v>
      </c>
      <c r="H69" s="263"/>
      <c r="I69" s="193" t="s">
        <v>192</v>
      </c>
      <c r="J69" s="194" t="s">
        <v>193</v>
      </c>
      <c r="K69" s="195" t="s">
        <v>192</v>
      </c>
      <c r="L69" s="196" t="s">
        <v>193</v>
      </c>
      <c r="M69" s="195" t="s">
        <v>41</v>
      </c>
      <c r="N69" s="197" t="s">
        <v>194</v>
      </c>
      <c r="O69" s="100" t="s">
        <v>195</v>
      </c>
      <c r="P69" s="100" t="s">
        <v>196</v>
      </c>
      <c r="Q69" s="101" t="s">
        <v>197</v>
      </c>
      <c r="R69" s="101" t="s">
        <v>198</v>
      </c>
      <c r="S69" s="101" t="s">
        <v>199</v>
      </c>
      <c r="T69" s="203"/>
    </row>
    <row r="70" spans="2:20" x14ac:dyDescent="0.2">
      <c r="B70" s="102">
        <v>1</v>
      </c>
      <c r="C70" s="103">
        <v>42796</v>
      </c>
      <c r="D70" s="103">
        <v>42796</v>
      </c>
      <c r="E70" s="104" t="s">
        <v>300</v>
      </c>
      <c r="F70" s="71"/>
      <c r="G70" s="105" t="s">
        <v>153</v>
      </c>
      <c r="H70" s="106" t="s">
        <v>167</v>
      </c>
      <c r="I70" s="43"/>
      <c r="J70" s="43"/>
      <c r="K70" s="44">
        <v>9695.8700000000008</v>
      </c>
      <c r="L70" s="43"/>
      <c r="M70" s="43">
        <v>1260.46</v>
      </c>
      <c r="N70" s="43">
        <v>10956.330000000002</v>
      </c>
      <c r="O70" s="43"/>
      <c r="P70" s="43">
        <v>0</v>
      </c>
      <c r="Q70" s="43"/>
      <c r="R70" s="43"/>
      <c r="S70" s="43"/>
      <c r="T70" s="204"/>
    </row>
    <row r="71" spans="2:20" x14ac:dyDescent="0.2">
      <c r="B71" s="102">
        <v>2</v>
      </c>
      <c r="C71" s="103">
        <v>42797</v>
      </c>
      <c r="D71" s="103">
        <v>42797</v>
      </c>
      <c r="E71" s="104" t="s">
        <v>301</v>
      </c>
      <c r="F71" s="71"/>
      <c r="G71" s="105" t="s">
        <v>153</v>
      </c>
      <c r="H71" s="106" t="s">
        <v>167</v>
      </c>
      <c r="I71" s="43"/>
      <c r="J71" s="43"/>
      <c r="K71" s="44">
        <v>6.25</v>
      </c>
      <c r="L71" s="43"/>
      <c r="M71" s="43">
        <v>0.81</v>
      </c>
      <c r="N71" s="43">
        <v>7.0600000000000005</v>
      </c>
      <c r="O71" s="43"/>
      <c r="P71" s="43">
        <v>0</v>
      </c>
      <c r="Q71" s="43"/>
      <c r="R71" s="43"/>
      <c r="S71" s="43"/>
      <c r="T71" s="204"/>
    </row>
    <row r="72" spans="2:20" x14ac:dyDescent="0.2">
      <c r="B72" s="102">
        <v>3</v>
      </c>
      <c r="C72" s="103">
        <v>42801</v>
      </c>
      <c r="D72" s="103">
        <v>42795</v>
      </c>
      <c r="E72" s="104" t="s">
        <v>302</v>
      </c>
      <c r="F72" s="71" t="s">
        <v>303</v>
      </c>
      <c r="G72" s="105" t="s">
        <v>169</v>
      </c>
      <c r="H72" s="106" t="s">
        <v>170</v>
      </c>
      <c r="I72" s="43"/>
      <c r="J72" s="43"/>
      <c r="K72" s="44">
        <v>275.45</v>
      </c>
      <c r="L72" s="43"/>
      <c r="M72" s="43">
        <v>35.81</v>
      </c>
      <c r="N72" s="43">
        <v>311.26</v>
      </c>
      <c r="O72" s="43"/>
      <c r="P72" s="43">
        <v>2.75</v>
      </c>
      <c r="Q72" s="43"/>
      <c r="R72" s="43"/>
      <c r="S72" s="43"/>
      <c r="T72" s="204"/>
    </row>
    <row r="73" spans="2:20" x14ac:dyDescent="0.2">
      <c r="B73" s="102">
        <v>4</v>
      </c>
      <c r="C73" s="103">
        <v>42803</v>
      </c>
      <c r="D73" s="103">
        <v>42787</v>
      </c>
      <c r="E73" s="104" t="s">
        <v>304</v>
      </c>
      <c r="F73" s="71" t="s">
        <v>305</v>
      </c>
      <c r="G73" s="105" t="s">
        <v>219</v>
      </c>
      <c r="H73" s="106" t="s">
        <v>240</v>
      </c>
      <c r="I73" s="43"/>
      <c r="J73" s="43"/>
      <c r="K73" s="44">
        <v>233.63</v>
      </c>
      <c r="L73" s="43"/>
      <c r="M73" s="43">
        <v>30.37</v>
      </c>
      <c r="N73" s="43">
        <v>264</v>
      </c>
      <c r="O73" s="43"/>
      <c r="P73" s="43">
        <v>2.34</v>
      </c>
      <c r="Q73" s="43"/>
      <c r="R73" s="43"/>
      <c r="S73" s="43"/>
      <c r="T73" s="204"/>
    </row>
    <row r="74" spans="2:20" x14ac:dyDescent="0.2">
      <c r="B74" s="102">
        <v>5</v>
      </c>
      <c r="C74" s="103">
        <v>42803</v>
      </c>
      <c r="D74" s="103">
        <v>42803</v>
      </c>
      <c r="E74" s="104" t="s">
        <v>306</v>
      </c>
      <c r="F74" s="71"/>
      <c r="G74" s="105" t="s">
        <v>153</v>
      </c>
      <c r="H74" s="106" t="s">
        <v>167</v>
      </c>
      <c r="I74" s="43"/>
      <c r="J74" s="43"/>
      <c r="K74" s="44">
        <v>9.52</v>
      </c>
      <c r="L74" s="43"/>
      <c r="M74" s="43">
        <v>1.24</v>
      </c>
      <c r="N74" s="43">
        <v>10.76</v>
      </c>
      <c r="O74" s="43"/>
      <c r="P74" s="43">
        <v>0</v>
      </c>
      <c r="Q74" s="43"/>
      <c r="R74" s="43"/>
      <c r="S74" s="43"/>
      <c r="T74" s="204"/>
    </row>
    <row r="75" spans="2:20" x14ac:dyDescent="0.2">
      <c r="B75" s="102">
        <v>6</v>
      </c>
      <c r="C75" s="103">
        <v>42804</v>
      </c>
      <c r="D75" s="103">
        <v>42804</v>
      </c>
      <c r="E75" s="104" t="s">
        <v>307</v>
      </c>
      <c r="F75" s="71"/>
      <c r="G75" s="105" t="s">
        <v>42</v>
      </c>
      <c r="H75" s="106" t="s">
        <v>202</v>
      </c>
      <c r="I75" s="43"/>
      <c r="J75" s="43"/>
      <c r="K75" s="44">
        <v>139.94</v>
      </c>
      <c r="L75" s="43"/>
      <c r="M75" s="43">
        <v>18.190000000000001</v>
      </c>
      <c r="N75" s="43">
        <v>158.13</v>
      </c>
      <c r="O75" s="43"/>
      <c r="P75" s="43">
        <v>0</v>
      </c>
      <c r="Q75" s="43"/>
      <c r="R75" s="43"/>
      <c r="S75" s="43"/>
      <c r="T75" s="204"/>
    </row>
    <row r="76" spans="2:20" x14ac:dyDescent="0.2">
      <c r="B76" s="102">
        <v>7</v>
      </c>
      <c r="C76" s="103">
        <v>42804</v>
      </c>
      <c r="D76" s="167">
        <v>42804</v>
      </c>
      <c r="E76" s="104" t="s">
        <v>308</v>
      </c>
      <c r="F76" s="71"/>
      <c r="G76" s="105" t="s">
        <v>153</v>
      </c>
      <c r="H76" s="106" t="s">
        <v>167</v>
      </c>
      <c r="I76" s="43"/>
      <c r="J76" s="43"/>
      <c r="K76" s="44">
        <v>19.18</v>
      </c>
      <c r="L76" s="43"/>
      <c r="M76" s="43">
        <v>2.4900000000000002</v>
      </c>
      <c r="N76" s="43">
        <v>21.67</v>
      </c>
      <c r="O76" s="43"/>
      <c r="P76" s="43">
        <v>0</v>
      </c>
      <c r="Q76" s="43"/>
      <c r="R76" s="43"/>
      <c r="S76" s="43"/>
      <c r="T76" s="204"/>
    </row>
    <row r="77" spans="2:20" x14ac:dyDescent="0.2">
      <c r="B77" s="102">
        <v>8</v>
      </c>
      <c r="C77" s="167">
        <v>42808</v>
      </c>
      <c r="D77" s="167">
        <v>42794</v>
      </c>
      <c r="E77" s="104" t="s">
        <v>309</v>
      </c>
      <c r="F77" s="71" t="s">
        <v>310</v>
      </c>
      <c r="G77" s="105" t="s">
        <v>175</v>
      </c>
      <c r="H77" s="106" t="s">
        <v>176</v>
      </c>
      <c r="I77" s="43"/>
      <c r="J77" s="43"/>
      <c r="K77" s="44">
        <v>2333.8000000000002</v>
      </c>
      <c r="L77" s="43"/>
      <c r="M77" s="43">
        <v>303.39</v>
      </c>
      <c r="N77" s="43">
        <v>2637.19</v>
      </c>
      <c r="O77" s="43"/>
      <c r="P77" s="43">
        <v>23.34</v>
      </c>
      <c r="Q77" s="43"/>
      <c r="R77" s="43"/>
      <c r="S77" s="43"/>
      <c r="T77" s="204"/>
    </row>
    <row r="78" spans="2:20" x14ac:dyDescent="0.2">
      <c r="B78" s="107">
        <v>9</v>
      </c>
      <c r="C78" s="169">
        <v>42810</v>
      </c>
      <c r="D78" s="169">
        <v>42801</v>
      </c>
      <c r="E78" s="109" t="s">
        <v>311</v>
      </c>
      <c r="F78" s="148"/>
      <c r="G78" s="110" t="s">
        <v>143</v>
      </c>
      <c r="H78" s="111" t="s">
        <v>152</v>
      </c>
      <c r="I78" s="112"/>
      <c r="J78" s="112"/>
      <c r="K78" s="113">
        <v>20.66</v>
      </c>
      <c r="L78" s="112"/>
      <c r="M78" s="112">
        <v>2.69</v>
      </c>
      <c r="N78" s="112">
        <v>23.35</v>
      </c>
      <c r="O78" s="112"/>
      <c r="P78" s="112">
        <v>0</v>
      </c>
      <c r="Q78" s="112"/>
      <c r="R78" s="112"/>
      <c r="S78" s="112"/>
      <c r="T78" s="204"/>
    </row>
    <row r="79" spans="2:20" x14ac:dyDescent="0.2">
      <c r="B79" s="102">
        <v>10</v>
      </c>
      <c r="C79" s="167">
        <v>42811</v>
      </c>
      <c r="D79" s="103">
        <v>42808</v>
      </c>
      <c r="E79" s="104" t="s">
        <v>312</v>
      </c>
      <c r="F79" s="168" t="s">
        <v>313</v>
      </c>
      <c r="G79" s="105" t="s">
        <v>160</v>
      </c>
      <c r="H79" s="106" t="s">
        <v>168</v>
      </c>
      <c r="I79" s="43"/>
      <c r="J79" s="43"/>
      <c r="K79" s="44">
        <v>415</v>
      </c>
      <c r="L79" s="43"/>
      <c r="M79" s="43">
        <v>53.95</v>
      </c>
      <c r="N79" s="43">
        <v>468.95</v>
      </c>
      <c r="O79" s="43"/>
      <c r="P79" s="43">
        <v>4.1500000000000004</v>
      </c>
      <c r="Q79" s="43"/>
      <c r="R79" s="43"/>
      <c r="S79" s="43"/>
      <c r="T79" s="204"/>
    </row>
    <row r="80" spans="2:20" x14ac:dyDescent="0.2">
      <c r="B80" s="102">
        <v>11</v>
      </c>
      <c r="C80" s="103">
        <v>42815</v>
      </c>
      <c r="D80" s="103">
        <v>42786</v>
      </c>
      <c r="E80" s="104" t="s">
        <v>314</v>
      </c>
      <c r="F80" s="168"/>
      <c r="G80" s="105" t="s">
        <v>153</v>
      </c>
      <c r="H80" s="106" t="s">
        <v>167</v>
      </c>
      <c r="I80" s="43"/>
      <c r="J80" s="43"/>
      <c r="K80" s="44">
        <v>195</v>
      </c>
      <c r="L80" s="43"/>
      <c r="M80" s="43">
        <v>25.35</v>
      </c>
      <c r="N80" s="43">
        <v>220.35</v>
      </c>
      <c r="O80" s="43"/>
      <c r="P80" s="43"/>
      <c r="Q80" s="43"/>
      <c r="R80" s="43"/>
      <c r="S80" s="43"/>
      <c r="T80" s="204"/>
    </row>
    <row r="81" spans="2:20" x14ac:dyDescent="0.2">
      <c r="B81" s="102">
        <v>12</v>
      </c>
      <c r="C81" s="103">
        <v>42817</v>
      </c>
      <c r="D81" s="103">
        <v>42811</v>
      </c>
      <c r="E81" s="104" t="s">
        <v>315</v>
      </c>
      <c r="F81" s="168"/>
      <c r="G81" s="105" t="s">
        <v>173</v>
      </c>
      <c r="H81" s="106" t="s">
        <v>174</v>
      </c>
      <c r="I81" s="43">
        <v>0.06</v>
      </c>
      <c r="J81" s="43"/>
      <c r="K81" s="44">
        <v>1.2</v>
      </c>
      <c r="L81" s="43"/>
      <c r="M81" s="43">
        <v>0.16</v>
      </c>
      <c r="N81" s="43">
        <v>1.3599999999999999</v>
      </c>
      <c r="O81" s="43"/>
      <c r="P81" s="43">
        <v>0</v>
      </c>
      <c r="Q81" s="43"/>
      <c r="R81" s="43"/>
      <c r="S81" s="43"/>
      <c r="T81" s="204"/>
    </row>
    <row r="82" spans="2:20" x14ac:dyDescent="0.2">
      <c r="B82" s="102">
        <v>13</v>
      </c>
      <c r="C82" s="103">
        <v>42817</v>
      </c>
      <c r="D82" s="103">
        <v>42815</v>
      </c>
      <c r="E82" s="104" t="s">
        <v>316</v>
      </c>
      <c r="F82" s="168" t="s">
        <v>317</v>
      </c>
      <c r="G82" s="105" t="s">
        <v>171</v>
      </c>
      <c r="H82" s="106" t="s">
        <v>172</v>
      </c>
      <c r="I82" s="43"/>
      <c r="J82" s="43"/>
      <c r="K82" s="44">
        <v>912.7</v>
      </c>
      <c r="L82" s="43"/>
      <c r="M82" s="43">
        <v>118.65</v>
      </c>
      <c r="N82" s="43">
        <v>1031.3500000000001</v>
      </c>
      <c r="O82" s="43"/>
      <c r="P82" s="43">
        <v>9.1300000000000008</v>
      </c>
      <c r="Q82" s="43"/>
      <c r="R82" s="43"/>
      <c r="S82" s="43"/>
      <c r="T82" s="204"/>
    </row>
    <row r="83" spans="2:20" x14ac:dyDescent="0.2">
      <c r="B83" s="102">
        <v>14</v>
      </c>
      <c r="C83" s="103">
        <v>42817</v>
      </c>
      <c r="D83" s="103">
        <v>42804</v>
      </c>
      <c r="E83" s="104" t="s">
        <v>318</v>
      </c>
      <c r="F83" s="168" t="s">
        <v>319</v>
      </c>
      <c r="G83" s="105" t="s">
        <v>320</v>
      </c>
      <c r="H83" s="106" t="s">
        <v>325</v>
      </c>
      <c r="I83" s="43"/>
      <c r="J83" s="43"/>
      <c r="K83" s="44">
        <v>170.73</v>
      </c>
      <c r="L83" s="43"/>
      <c r="M83" s="43">
        <v>22.19</v>
      </c>
      <c r="N83" s="43">
        <v>192.92</v>
      </c>
      <c r="O83" s="43"/>
      <c r="P83" s="43">
        <v>1.71</v>
      </c>
      <c r="Q83" s="43"/>
      <c r="R83" s="43"/>
      <c r="S83" s="43"/>
      <c r="T83" s="204"/>
    </row>
    <row r="84" spans="2:20" x14ac:dyDescent="0.2">
      <c r="B84" s="102">
        <v>14</v>
      </c>
      <c r="C84" s="103">
        <v>42818</v>
      </c>
      <c r="D84" s="103">
        <v>42815</v>
      </c>
      <c r="E84" s="104" t="s">
        <v>321</v>
      </c>
      <c r="F84" s="168" t="s">
        <v>322</v>
      </c>
      <c r="G84" s="105" t="s">
        <v>171</v>
      </c>
      <c r="H84" s="106" t="s">
        <v>172</v>
      </c>
      <c r="I84" s="43"/>
      <c r="J84" s="43"/>
      <c r="K84" s="44">
        <v>1298</v>
      </c>
      <c r="L84" s="43"/>
      <c r="M84" s="43">
        <v>168.74</v>
      </c>
      <c r="N84" s="43">
        <v>1466.74</v>
      </c>
      <c r="O84" s="43"/>
      <c r="P84" s="43">
        <v>12.98</v>
      </c>
      <c r="Q84" s="43"/>
      <c r="R84" s="43"/>
      <c r="S84" s="43"/>
      <c r="T84" s="204"/>
    </row>
    <row r="85" spans="2:20" x14ac:dyDescent="0.2">
      <c r="B85" s="107">
        <v>15</v>
      </c>
      <c r="C85" s="108">
        <v>42824</v>
      </c>
      <c r="D85" s="169">
        <v>42796</v>
      </c>
      <c r="E85" s="109" t="s">
        <v>323</v>
      </c>
      <c r="F85" s="198"/>
      <c r="G85" s="110" t="s">
        <v>42</v>
      </c>
      <c r="H85" s="111" t="s">
        <v>202</v>
      </c>
      <c r="I85" s="112"/>
      <c r="J85" s="112"/>
      <c r="K85" s="113">
        <v>15</v>
      </c>
      <c r="L85" s="112"/>
      <c r="M85" s="112">
        <v>1.95</v>
      </c>
      <c r="N85" s="112">
        <v>16.95</v>
      </c>
      <c r="O85" s="112"/>
      <c r="P85" s="112">
        <v>0</v>
      </c>
      <c r="Q85" s="112"/>
      <c r="R85" s="112"/>
      <c r="S85" s="112"/>
      <c r="T85" s="204"/>
    </row>
    <row r="86" spans="2:20" x14ac:dyDescent="0.2">
      <c r="B86" s="102">
        <v>16</v>
      </c>
      <c r="C86" s="103">
        <v>42824</v>
      </c>
      <c r="D86" s="103">
        <v>42824</v>
      </c>
      <c r="E86" s="104" t="s">
        <v>324</v>
      </c>
      <c r="F86" s="168"/>
      <c r="G86" s="105" t="s">
        <v>153</v>
      </c>
      <c r="H86" s="106" t="s">
        <v>167</v>
      </c>
      <c r="I86" s="43"/>
      <c r="J86" s="43"/>
      <c r="K86" s="44">
        <v>6438.96</v>
      </c>
      <c r="L86" s="43"/>
      <c r="M86" s="43">
        <v>837.06</v>
      </c>
      <c r="N86" s="43">
        <v>7276.02</v>
      </c>
      <c r="O86" s="43"/>
      <c r="P86" s="43">
        <v>0</v>
      </c>
      <c r="Q86" s="43"/>
      <c r="R86" s="43"/>
      <c r="S86" s="43"/>
      <c r="T86" s="204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1" customWidth="1"/>
    <col min="2" max="2" width="12" style="51" customWidth="1"/>
    <col min="3" max="4" width="12" style="61" customWidth="1"/>
    <col min="5" max="5" width="49.85546875" style="51" customWidth="1"/>
    <col min="6" max="6" width="11.7109375" style="51" customWidth="1"/>
    <col min="7" max="7" width="14.140625" style="51" hidden="1" customWidth="1"/>
    <col min="8" max="9" width="12" style="51" hidden="1" customWidth="1"/>
    <col min="10" max="10" width="16.42578125" style="51" customWidth="1"/>
    <col min="11" max="11" width="16.7109375" style="51" customWidth="1"/>
    <col min="12" max="12" width="17.28515625" style="51" customWidth="1"/>
    <col min="13" max="13" width="18.28515625" style="52" customWidth="1"/>
    <col min="14" max="14" width="16.85546875" style="52" customWidth="1"/>
    <col min="15" max="15" width="22.140625" style="52" customWidth="1"/>
    <col min="16" max="16" width="13.7109375" style="52" bestFit="1" customWidth="1"/>
    <col min="17" max="17" width="36.140625" style="53" bestFit="1" customWidth="1"/>
    <col min="18" max="18" width="13.28515625" style="53" customWidth="1"/>
    <col min="19" max="19" width="12" style="53"/>
    <col min="20" max="20" width="13.7109375" style="53" bestFit="1" customWidth="1"/>
    <col min="21" max="22" width="12" style="53"/>
    <col min="23" max="23" width="28.42578125" style="53" bestFit="1" customWidth="1"/>
    <col min="24" max="24" width="18.5703125" style="53" customWidth="1"/>
    <col min="25" max="25" width="20.42578125" style="53" bestFit="1" customWidth="1"/>
    <col min="26" max="27" width="12" style="53"/>
    <col min="28" max="28" width="16.5703125" style="53" customWidth="1"/>
    <col min="29" max="16384" width="12" style="53"/>
  </cols>
  <sheetData>
    <row r="1" spans="2:19" ht="12.75" customHeight="1" x14ac:dyDescent="0.2">
      <c r="C1" s="51"/>
      <c r="D1" s="51"/>
    </row>
    <row r="2" spans="2:19" x14ac:dyDescent="0.2">
      <c r="B2" s="54" t="s">
        <v>154</v>
      </c>
      <c r="C2" s="51"/>
      <c r="D2" s="51"/>
      <c r="E2" s="55"/>
      <c r="F2" s="56"/>
    </row>
    <row r="3" spans="2:19" x14ac:dyDescent="0.2">
      <c r="B3" s="57" t="s">
        <v>111</v>
      </c>
      <c r="C3" s="51"/>
      <c r="D3" s="51"/>
      <c r="E3" s="57"/>
      <c r="F3" s="56"/>
    </row>
    <row r="4" spans="2:19" x14ac:dyDescent="0.2">
      <c r="B4" s="58" t="s">
        <v>112</v>
      </c>
      <c r="C4" s="51"/>
      <c r="D4" s="51"/>
      <c r="E4" s="55"/>
      <c r="F4" s="59"/>
    </row>
    <row r="5" spans="2:19" x14ac:dyDescent="0.2">
      <c r="B5" s="58" t="s">
        <v>155</v>
      </c>
      <c r="C5" s="51"/>
      <c r="D5" s="51"/>
      <c r="E5" s="55"/>
      <c r="F5" s="56"/>
    </row>
    <row r="6" spans="2:19" x14ac:dyDescent="0.2">
      <c r="B6" s="60"/>
      <c r="C6" s="51"/>
      <c r="D6" s="51"/>
      <c r="E6" s="55"/>
      <c r="F6" s="56"/>
    </row>
    <row r="7" spans="2:19" ht="18" x14ac:dyDescent="0.25">
      <c r="B7" s="114" t="s">
        <v>200</v>
      </c>
      <c r="C7" s="115"/>
      <c r="D7" s="116"/>
      <c r="E7" s="117" t="s">
        <v>75</v>
      </c>
      <c r="F7" s="118" t="s">
        <v>83</v>
      </c>
      <c r="G7" s="119">
        <v>2017</v>
      </c>
      <c r="H7" s="120" t="s">
        <v>11</v>
      </c>
      <c r="I7" s="120"/>
      <c r="J7" s="115"/>
      <c r="K7" s="115"/>
      <c r="L7" s="115"/>
    </row>
    <row r="8" spans="2:19" x14ac:dyDescent="0.2">
      <c r="B8" s="121" t="s">
        <v>12</v>
      </c>
      <c r="C8" s="115"/>
      <c r="D8" s="115"/>
      <c r="E8" s="122"/>
      <c r="F8" s="123"/>
      <c r="G8" s="115"/>
      <c r="H8" s="124"/>
      <c r="I8" s="124"/>
      <c r="J8" s="115"/>
      <c r="K8" s="115"/>
      <c r="L8" s="115"/>
    </row>
    <row r="9" spans="2:19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2:19" x14ac:dyDescent="0.2">
      <c r="B10" s="125"/>
      <c r="C10" s="125"/>
      <c r="D10" s="125"/>
      <c r="E10" s="125"/>
      <c r="F10" s="125"/>
      <c r="G10" s="125"/>
      <c r="H10" s="118"/>
      <c r="I10" s="118"/>
      <c r="J10" s="118"/>
      <c r="K10" s="118"/>
      <c r="L10" s="125"/>
    </row>
    <row r="11" spans="2:19" x14ac:dyDescent="0.2">
      <c r="B11" s="126"/>
      <c r="C11" s="127" t="s">
        <v>114</v>
      </c>
      <c r="D11" s="128" t="s">
        <v>13</v>
      </c>
      <c r="E11" s="128"/>
      <c r="F11" s="128" t="s">
        <v>68</v>
      </c>
      <c r="G11" s="128"/>
      <c r="H11" s="129" t="s">
        <v>69</v>
      </c>
      <c r="I11" s="130"/>
      <c r="J11" s="130"/>
      <c r="K11" s="130"/>
      <c r="L11" s="149"/>
    </row>
    <row r="12" spans="2:19" x14ac:dyDescent="0.2">
      <c r="B12" s="131" t="s">
        <v>70</v>
      </c>
      <c r="C12" s="132" t="s">
        <v>71</v>
      </c>
      <c r="D12" s="132" t="s">
        <v>118</v>
      </c>
      <c r="E12" s="132" t="s">
        <v>72</v>
      </c>
      <c r="F12" s="132" t="s">
        <v>119</v>
      </c>
      <c r="G12" s="132" t="s">
        <v>73</v>
      </c>
      <c r="H12" s="133" t="s">
        <v>43</v>
      </c>
      <c r="I12" s="130"/>
      <c r="J12" s="133" t="s">
        <v>74</v>
      </c>
      <c r="K12" s="130"/>
      <c r="L12" s="150" t="s">
        <v>139</v>
      </c>
    </row>
    <row r="13" spans="2:19" x14ac:dyDescent="0.2">
      <c r="B13" s="134"/>
      <c r="C13" s="135"/>
      <c r="D13" s="135"/>
      <c r="E13" s="134"/>
      <c r="F13" s="134"/>
      <c r="G13" s="134"/>
      <c r="H13" s="136" t="s">
        <v>140</v>
      </c>
      <c r="I13" s="137" t="s">
        <v>141</v>
      </c>
      <c r="J13" s="151" t="s">
        <v>142</v>
      </c>
      <c r="K13" s="151" t="s">
        <v>41</v>
      </c>
      <c r="L13" s="152" t="s">
        <v>43</v>
      </c>
    </row>
    <row r="14" spans="2:19" x14ac:dyDescent="0.2">
      <c r="B14" s="138"/>
      <c r="C14" s="139"/>
      <c r="D14" s="139"/>
      <c r="E14" s="140"/>
      <c r="F14" s="141"/>
      <c r="G14" s="63"/>
      <c r="H14" s="64"/>
      <c r="I14" s="64"/>
      <c r="J14" s="64"/>
      <c r="K14" s="64"/>
      <c r="L14" s="64"/>
      <c r="M14" s="67" t="s">
        <v>203</v>
      </c>
      <c r="N14" s="67"/>
      <c r="O14" s="264" t="s">
        <v>270</v>
      </c>
      <c r="P14" s="264"/>
      <c r="Q14" s="264"/>
      <c r="R14" s="264"/>
    </row>
    <row r="15" spans="2:19" x14ac:dyDescent="0.2">
      <c r="B15" s="142">
        <v>42738</v>
      </c>
      <c r="C15" s="139" t="s">
        <v>241</v>
      </c>
      <c r="D15" s="139" t="s">
        <v>201</v>
      </c>
      <c r="E15" s="143" t="s">
        <v>202</v>
      </c>
      <c r="F15" s="143" t="s">
        <v>42</v>
      </c>
      <c r="G15" s="63"/>
      <c r="H15" s="64"/>
      <c r="I15" s="64"/>
      <c r="J15" s="64">
        <v>239.73</v>
      </c>
      <c r="K15" s="144">
        <v>31.16</v>
      </c>
      <c r="L15" s="64">
        <f t="shared" ref="L15:L23" si="0">+J15+K15</f>
        <v>270.89</v>
      </c>
      <c r="M15" s="16">
        <v>51000200001</v>
      </c>
      <c r="O15" s="183" t="str">
        <f>$E$7</f>
        <v>ENERO</v>
      </c>
      <c r="P15" s="16">
        <v>51000200001</v>
      </c>
      <c r="Q15" s="143" t="s">
        <v>202</v>
      </c>
      <c r="R15" s="146">
        <f>SUMIFS($J$15:$J$40,$E$15:$E$40,Q15,$M$15:$M$40,P15)</f>
        <v>1431.3500000000004</v>
      </c>
    </row>
    <row r="16" spans="2:19" x14ac:dyDescent="0.2">
      <c r="B16" s="142">
        <v>42738</v>
      </c>
      <c r="C16" s="139" t="s">
        <v>242</v>
      </c>
      <c r="D16" s="139" t="s">
        <v>201</v>
      </c>
      <c r="E16" s="143" t="s">
        <v>202</v>
      </c>
      <c r="F16" s="143" t="s">
        <v>42</v>
      </c>
      <c r="G16" s="63"/>
      <c r="H16" s="64"/>
      <c r="I16" s="64"/>
      <c r="J16" s="64">
        <v>239.73</v>
      </c>
      <c r="K16" s="144">
        <v>31.16</v>
      </c>
      <c r="L16" s="64">
        <f t="shared" si="0"/>
        <v>270.89</v>
      </c>
      <c r="M16" s="16">
        <v>51000200002</v>
      </c>
      <c r="O16" s="183" t="str">
        <f t="shared" ref="O16:O27" si="1">$E$7</f>
        <v>ENERO</v>
      </c>
      <c r="P16" s="16">
        <v>51000200001</v>
      </c>
      <c r="Q16" s="143" t="s">
        <v>152</v>
      </c>
      <c r="R16" s="146">
        <f t="shared" ref="R16:R26" si="2">SUMIFS($J$15:$J$40,$E$15:$E$40,Q16,$M$15:$M$40,P16)</f>
        <v>0</v>
      </c>
      <c r="S16" s="66"/>
    </row>
    <row r="17" spans="2:26" x14ac:dyDescent="0.2">
      <c r="B17" s="142">
        <v>42745</v>
      </c>
      <c r="C17" s="139" t="s">
        <v>243</v>
      </c>
      <c r="D17" s="139" t="s">
        <v>201</v>
      </c>
      <c r="E17" s="143" t="s">
        <v>202</v>
      </c>
      <c r="F17" s="143" t="s">
        <v>42</v>
      </c>
      <c r="G17" s="63"/>
      <c r="H17" s="64"/>
      <c r="I17" s="64"/>
      <c r="J17" s="64">
        <v>364.12</v>
      </c>
      <c r="K17" s="144">
        <v>47.34</v>
      </c>
      <c r="L17" s="64">
        <f t="shared" si="0"/>
        <v>411.46000000000004</v>
      </c>
      <c r="M17" s="16">
        <v>51000200001</v>
      </c>
      <c r="O17" s="183" t="str">
        <f t="shared" si="1"/>
        <v>ENERO</v>
      </c>
      <c r="P17" s="16">
        <v>51000200001</v>
      </c>
      <c r="Q17" s="143" t="s">
        <v>17</v>
      </c>
      <c r="R17" s="146">
        <f t="shared" si="2"/>
        <v>0</v>
      </c>
      <c r="S17" s="65"/>
      <c r="T17" s="66"/>
    </row>
    <row r="18" spans="2:26" x14ac:dyDescent="0.2">
      <c r="B18" s="142">
        <v>42745</v>
      </c>
      <c r="C18" s="139" t="s">
        <v>244</v>
      </c>
      <c r="D18" s="139" t="s">
        <v>201</v>
      </c>
      <c r="E18" s="143" t="s">
        <v>202</v>
      </c>
      <c r="F18" s="143" t="s">
        <v>42</v>
      </c>
      <c r="G18" s="63"/>
      <c r="H18" s="64"/>
      <c r="I18" s="64"/>
      <c r="J18" s="64">
        <v>364.12</v>
      </c>
      <c r="K18" s="144">
        <v>47.34</v>
      </c>
      <c r="L18" s="64">
        <f t="shared" si="0"/>
        <v>411.46000000000004</v>
      </c>
      <c r="M18" s="16">
        <v>51000200002</v>
      </c>
      <c r="O18" s="183" t="str">
        <f t="shared" si="1"/>
        <v>ENERO</v>
      </c>
      <c r="P18" s="16">
        <v>51000200002</v>
      </c>
      <c r="Q18" s="143" t="s">
        <v>202</v>
      </c>
      <c r="R18" s="146">
        <f t="shared" si="2"/>
        <v>1431.3500000000004</v>
      </c>
    </row>
    <row r="19" spans="2:26" x14ac:dyDescent="0.2">
      <c r="B19" s="142">
        <v>42746</v>
      </c>
      <c r="C19" s="139" t="s">
        <v>245</v>
      </c>
      <c r="D19" s="139" t="s">
        <v>201</v>
      </c>
      <c r="E19" s="143" t="s">
        <v>202</v>
      </c>
      <c r="F19" s="143" t="s">
        <v>42</v>
      </c>
      <c r="G19" s="63"/>
      <c r="H19" s="64"/>
      <c r="I19" s="64"/>
      <c r="J19" s="64">
        <v>430.66</v>
      </c>
      <c r="K19" s="144">
        <v>55.99</v>
      </c>
      <c r="L19" s="64">
        <f t="shared" si="0"/>
        <v>486.65000000000003</v>
      </c>
      <c r="M19" s="16">
        <v>51220200001</v>
      </c>
      <c r="O19" s="183" t="str">
        <f t="shared" si="1"/>
        <v>ENERO</v>
      </c>
      <c r="P19" s="16">
        <v>51000200002</v>
      </c>
      <c r="Q19" s="143" t="s">
        <v>152</v>
      </c>
      <c r="R19" s="146">
        <f t="shared" si="2"/>
        <v>0</v>
      </c>
    </row>
    <row r="20" spans="2:26" x14ac:dyDescent="0.2">
      <c r="B20" s="142">
        <v>42746</v>
      </c>
      <c r="C20" s="139" t="s">
        <v>246</v>
      </c>
      <c r="D20" s="139" t="s">
        <v>201</v>
      </c>
      <c r="E20" s="143" t="s">
        <v>152</v>
      </c>
      <c r="F20" s="143" t="s">
        <v>143</v>
      </c>
      <c r="G20" s="63"/>
      <c r="H20" s="64"/>
      <c r="I20" s="64"/>
      <c r="J20" s="64">
        <v>30.64</v>
      </c>
      <c r="K20" s="144">
        <v>3.98</v>
      </c>
      <c r="L20" s="64">
        <f t="shared" si="0"/>
        <v>34.619999999999997</v>
      </c>
      <c r="M20" s="16">
        <v>51220200001</v>
      </c>
      <c r="O20" s="183" t="str">
        <f t="shared" si="1"/>
        <v>ENERO</v>
      </c>
      <c r="P20" s="16">
        <v>51000200002</v>
      </c>
      <c r="Q20" s="143" t="s">
        <v>17</v>
      </c>
      <c r="R20" s="146">
        <f t="shared" si="2"/>
        <v>0</v>
      </c>
    </row>
    <row r="21" spans="2:26" x14ac:dyDescent="0.2">
      <c r="B21" s="142">
        <v>42746</v>
      </c>
      <c r="C21" s="139" t="s">
        <v>247</v>
      </c>
      <c r="D21" s="139" t="s">
        <v>201</v>
      </c>
      <c r="E21" s="143" t="s">
        <v>17</v>
      </c>
      <c r="F21" s="143" t="s">
        <v>144</v>
      </c>
      <c r="G21" s="63"/>
      <c r="H21" s="64"/>
      <c r="I21" s="64"/>
      <c r="J21" s="64">
        <v>170.03</v>
      </c>
      <c r="K21" s="144">
        <v>22.1</v>
      </c>
      <c r="L21" s="64">
        <f t="shared" si="0"/>
        <v>192.13</v>
      </c>
      <c r="M21" s="16">
        <v>51220200001</v>
      </c>
      <c r="O21" s="183" t="str">
        <f t="shared" si="1"/>
        <v>ENERO</v>
      </c>
      <c r="P21" s="16">
        <v>51220200001</v>
      </c>
      <c r="Q21" s="143" t="s">
        <v>202</v>
      </c>
      <c r="R21" s="146">
        <f t="shared" si="2"/>
        <v>430.66</v>
      </c>
    </row>
    <row r="22" spans="2:26" x14ac:dyDescent="0.2">
      <c r="B22" s="170">
        <v>42746</v>
      </c>
      <c r="C22" s="171" t="s">
        <v>248</v>
      </c>
      <c r="D22" s="171" t="s">
        <v>201</v>
      </c>
      <c r="E22" s="172" t="s">
        <v>46</v>
      </c>
      <c r="F22" s="172" t="s">
        <v>145</v>
      </c>
      <c r="G22" s="173"/>
      <c r="H22" s="174"/>
      <c r="I22" s="174"/>
      <c r="J22" s="174">
        <v>2491.4</v>
      </c>
      <c r="K22" s="175">
        <v>323.88</v>
      </c>
      <c r="L22" s="174">
        <f t="shared" si="0"/>
        <v>2815.28</v>
      </c>
      <c r="M22" s="16">
        <v>51220200001</v>
      </c>
      <c r="O22" s="183" t="str">
        <f t="shared" si="1"/>
        <v>ENERO</v>
      </c>
      <c r="P22" s="16">
        <v>51220200001</v>
      </c>
      <c r="Q22" s="143" t="s">
        <v>152</v>
      </c>
      <c r="R22" s="146">
        <f t="shared" si="2"/>
        <v>30.64</v>
      </c>
    </row>
    <row r="23" spans="2:26" x14ac:dyDescent="0.2">
      <c r="B23" s="142">
        <v>42747</v>
      </c>
      <c r="C23" s="139" t="s">
        <v>249</v>
      </c>
      <c r="D23" s="139" t="s">
        <v>201</v>
      </c>
      <c r="E23" s="143" t="s">
        <v>202</v>
      </c>
      <c r="F23" s="143" t="s">
        <v>42</v>
      </c>
      <c r="G23" s="63"/>
      <c r="H23" s="64"/>
      <c r="I23" s="64"/>
      <c r="J23" s="64">
        <v>37.75</v>
      </c>
      <c r="K23" s="144">
        <v>4.91</v>
      </c>
      <c r="L23" s="64">
        <f t="shared" si="0"/>
        <v>42.66</v>
      </c>
      <c r="M23" s="16">
        <v>51000200001</v>
      </c>
      <c r="O23" s="183" t="str">
        <f t="shared" si="1"/>
        <v>ENERO</v>
      </c>
      <c r="P23" s="16">
        <v>51220200001</v>
      </c>
      <c r="Q23" s="143" t="s">
        <v>17</v>
      </c>
      <c r="R23" s="146">
        <f t="shared" si="2"/>
        <v>170.03</v>
      </c>
    </row>
    <row r="24" spans="2:26" x14ac:dyDescent="0.2">
      <c r="B24" s="142">
        <v>42747</v>
      </c>
      <c r="C24" s="139" t="s">
        <v>250</v>
      </c>
      <c r="D24" s="139" t="s">
        <v>201</v>
      </c>
      <c r="E24" s="143" t="s">
        <v>202</v>
      </c>
      <c r="F24" s="143" t="s">
        <v>42</v>
      </c>
      <c r="G24" s="63"/>
      <c r="H24" s="64"/>
      <c r="I24" s="64"/>
      <c r="J24" s="64">
        <v>37.75</v>
      </c>
      <c r="K24" s="144">
        <v>4.91</v>
      </c>
      <c r="L24" s="64">
        <f>+J24+K24</f>
        <v>42.66</v>
      </c>
      <c r="M24" s="16">
        <v>51000200002</v>
      </c>
      <c r="O24" s="183" t="str">
        <f t="shared" si="1"/>
        <v>ENERO</v>
      </c>
      <c r="P24" s="16">
        <v>52200000001</v>
      </c>
      <c r="Q24" s="143" t="s">
        <v>202</v>
      </c>
      <c r="R24" s="146">
        <f t="shared" si="2"/>
        <v>0</v>
      </c>
    </row>
    <row r="25" spans="2:26" x14ac:dyDescent="0.2">
      <c r="B25" s="142">
        <v>42748</v>
      </c>
      <c r="C25" s="139" t="s">
        <v>251</v>
      </c>
      <c r="D25" s="139" t="s">
        <v>201</v>
      </c>
      <c r="E25" s="143" t="s">
        <v>202</v>
      </c>
      <c r="F25" s="143" t="s">
        <v>42</v>
      </c>
      <c r="G25" s="63"/>
      <c r="H25" s="64"/>
      <c r="I25" s="64"/>
      <c r="J25" s="64">
        <v>132.12</v>
      </c>
      <c r="K25" s="144">
        <v>17.170000000000002</v>
      </c>
      <c r="L25" s="64">
        <f>+J25+K25</f>
        <v>149.29000000000002</v>
      </c>
      <c r="M25" s="16">
        <v>51000200001</v>
      </c>
      <c r="O25" s="183" t="str">
        <f t="shared" si="1"/>
        <v>ENERO</v>
      </c>
      <c r="P25" s="16">
        <v>52200000001</v>
      </c>
      <c r="Q25" s="143" t="s">
        <v>152</v>
      </c>
      <c r="R25" s="146">
        <f t="shared" si="2"/>
        <v>0</v>
      </c>
    </row>
    <row r="26" spans="2:26" x14ac:dyDescent="0.2">
      <c r="B26" s="142">
        <v>42748</v>
      </c>
      <c r="C26" s="139" t="s">
        <v>252</v>
      </c>
      <c r="D26" s="139" t="s">
        <v>201</v>
      </c>
      <c r="E26" s="143" t="s">
        <v>202</v>
      </c>
      <c r="F26" s="143" t="s">
        <v>42</v>
      </c>
      <c r="G26" s="63"/>
      <c r="H26" s="64"/>
      <c r="I26" s="64"/>
      <c r="J26" s="64">
        <v>132.12</v>
      </c>
      <c r="K26" s="144">
        <v>17.170000000000002</v>
      </c>
      <c r="L26" s="64">
        <f t="shared" ref="L26:L40" si="3">+J26+K26</f>
        <v>149.29000000000002</v>
      </c>
      <c r="M26" s="16">
        <v>51000200002</v>
      </c>
      <c r="O26" s="183" t="str">
        <f t="shared" si="1"/>
        <v>ENERO</v>
      </c>
      <c r="P26" s="16">
        <v>52200000001</v>
      </c>
      <c r="Q26" s="143" t="s">
        <v>17</v>
      </c>
      <c r="R26" s="146">
        <f t="shared" si="2"/>
        <v>0</v>
      </c>
    </row>
    <row r="27" spans="2:26" x14ac:dyDescent="0.2">
      <c r="B27" s="142">
        <v>42752</v>
      </c>
      <c r="C27" s="139" t="s">
        <v>253</v>
      </c>
      <c r="D27" s="139" t="s">
        <v>201</v>
      </c>
      <c r="E27" s="143" t="s">
        <v>202</v>
      </c>
      <c r="F27" s="143" t="s">
        <v>42</v>
      </c>
      <c r="G27" s="63"/>
      <c r="H27" s="64"/>
      <c r="I27" s="64"/>
      <c r="J27" s="64">
        <v>121.08</v>
      </c>
      <c r="K27" s="144">
        <v>15.74</v>
      </c>
      <c r="L27" s="64">
        <f t="shared" si="3"/>
        <v>136.82</v>
      </c>
      <c r="M27" s="16">
        <v>51000200001</v>
      </c>
      <c r="O27" s="183" t="str">
        <f t="shared" si="1"/>
        <v>ENERO</v>
      </c>
      <c r="P27" s="177">
        <v>52200000001</v>
      </c>
      <c r="Q27" s="178" t="s">
        <v>202</v>
      </c>
      <c r="R27" s="184">
        <f>-X36</f>
        <v>486.88</v>
      </c>
    </row>
    <row r="28" spans="2:26" x14ac:dyDescent="0.2">
      <c r="B28" s="142">
        <v>42752</v>
      </c>
      <c r="C28" s="139" t="s">
        <v>254</v>
      </c>
      <c r="D28" s="139" t="s">
        <v>201</v>
      </c>
      <c r="E28" s="143" t="s">
        <v>202</v>
      </c>
      <c r="F28" s="143" t="s">
        <v>42</v>
      </c>
      <c r="G28" s="63"/>
      <c r="H28" s="64"/>
      <c r="I28" s="64"/>
      <c r="J28" s="64">
        <v>121.08</v>
      </c>
      <c r="K28" s="144">
        <v>15.74</v>
      </c>
      <c r="L28" s="64">
        <f t="shared" si="3"/>
        <v>136.82</v>
      </c>
      <c r="M28" s="16">
        <v>51000200002</v>
      </c>
      <c r="R28" s="182">
        <f>SUM(R15:R27)</f>
        <v>3980.9100000000008</v>
      </c>
    </row>
    <row r="29" spans="2:26" x14ac:dyDescent="0.2">
      <c r="B29" s="142">
        <v>42753</v>
      </c>
      <c r="C29" s="139" t="s">
        <v>255</v>
      </c>
      <c r="D29" s="139" t="s">
        <v>201</v>
      </c>
      <c r="E29" s="143" t="s">
        <v>202</v>
      </c>
      <c r="F29" s="143" t="s">
        <v>42</v>
      </c>
      <c r="G29" s="63"/>
      <c r="H29" s="64"/>
      <c r="I29" s="64"/>
      <c r="J29" s="64">
        <v>119.87</v>
      </c>
      <c r="K29" s="144">
        <v>15.58</v>
      </c>
      <c r="L29" s="64">
        <f t="shared" si="3"/>
        <v>135.45000000000002</v>
      </c>
      <c r="M29" s="16">
        <v>51000200001</v>
      </c>
    </row>
    <row r="30" spans="2:26" x14ac:dyDescent="0.2">
      <c r="B30" s="142">
        <v>42753</v>
      </c>
      <c r="C30" s="139" t="s">
        <v>256</v>
      </c>
      <c r="D30" s="139" t="s">
        <v>201</v>
      </c>
      <c r="E30" s="143" t="s">
        <v>202</v>
      </c>
      <c r="F30" s="143" t="s">
        <v>42</v>
      </c>
      <c r="G30" s="63"/>
      <c r="H30" s="64"/>
      <c r="I30" s="64"/>
      <c r="J30" s="64">
        <v>119.87</v>
      </c>
      <c r="K30" s="144">
        <v>15.58</v>
      </c>
      <c r="L30" s="64">
        <f t="shared" si="3"/>
        <v>135.45000000000002</v>
      </c>
      <c r="M30" s="16">
        <v>51000200002</v>
      </c>
      <c r="U30" s="62" t="s">
        <v>209</v>
      </c>
      <c r="Y30" s="53" t="s">
        <v>268</v>
      </c>
      <c r="Z30" s="53" t="s">
        <v>150</v>
      </c>
    </row>
    <row r="31" spans="2:26" x14ac:dyDescent="0.2">
      <c r="B31" s="142">
        <v>42754</v>
      </c>
      <c r="C31" s="139" t="s">
        <v>257</v>
      </c>
      <c r="D31" s="139" t="s">
        <v>201</v>
      </c>
      <c r="E31" s="143" t="s">
        <v>202</v>
      </c>
      <c r="F31" s="143" t="s">
        <v>42</v>
      </c>
      <c r="G31" s="63"/>
      <c r="H31" s="64"/>
      <c r="I31" s="64"/>
      <c r="J31" s="64">
        <v>95.89</v>
      </c>
      <c r="K31" s="144">
        <v>12.47</v>
      </c>
      <c r="L31" s="64">
        <f t="shared" si="3"/>
        <v>108.36</v>
      </c>
      <c r="M31" s="16">
        <v>51000200001</v>
      </c>
      <c r="T31" s="16">
        <v>51000200001</v>
      </c>
      <c r="U31" s="147" t="s">
        <v>158</v>
      </c>
      <c r="X31" s="17">
        <v>-1431.35</v>
      </c>
      <c r="Y31" s="176">
        <f>SUMIFS($R$15:$R$27,$P$15:$P$27,T31)</f>
        <v>1431.3500000000004</v>
      </c>
      <c r="Z31" s="176">
        <f>X31+Y31</f>
        <v>0</v>
      </c>
    </row>
    <row r="32" spans="2:26" x14ac:dyDescent="0.2">
      <c r="B32" s="142">
        <v>42754</v>
      </c>
      <c r="C32" s="139" t="s">
        <v>258</v>
      </c>
      <c r="D32" s="139" t="s">
        <v>201</v>
      </c>
      <c r="E32" s="143" t="s">
        <v>202</v>
      </c>
      <c r="F32" s="143" t="s">
        <v>42</v>
      </c>
      <c r="G32" s="63"/>
      <c r="H32" s="64"/>
      <c r="I32" s="64"/>
      <c r="J32" s="64">
        <v>95.89</v>
      </c>
      <c r="K32" s="144">
        <v>12.47</v>
      </c>
      <c r="L32" s="64">
        <f t="shared" si="3"/>
        <v>108.36</v>
      </c>
      <c r="M32" s="16">
        <v>51000200002</v>
      </c>
      <c r="T32" s="16">
        <v>51000200002</v>
      </c>
      <c r="U32" s="147" t="s">
        <v>159</v>
      </c>
      <c r="X32" s="17">
        <v>-1431.35</v>
      </c>
      <c r="Y32" s="176">
        <f t="shared" ref="Y32:Y37" si="4">SUMIFS($R$15:$R$27,$P$15:$P$27,T32)</f>
        <v>1431.3500000000004</v>
      </c>
      <c r="Z32" s="176">
        <f t="shared" ref="Z32:Z36" si="5">X32+Y32</f>
        <v>0</v>
      </c>
    </row>
    <row r="33" spans="2:28" x14ac:dyDescent="0.2">
      <c r="B33" s="142">
        <v>42755</v>
      </c>
      <c r="C33" s="139" t="s">
        <v>259</v>
      </c>
      <c r="D33" s="139" t="s">
        <v>201</v>
      </c>
      <c r="E33" s="143" t="s">
        <v>202</v>
      </c>
      <c r="F33" s="143" t="s">
        <v>42</v>
      </c>
      <c r="G33" s="63"/>
      <c r="H33" s="64"/>
      <c r="I33" s="64"/>
      <c r="J33" s="64">
        <v>119.87</v>
      </c>
      <c r="K33" s="144">
        <v>15.58</v>
      </c>
      <c r="L33" s="64">
        <f t="shared" si="3"/>
        <v>135.45000000000002</v>
      </c>
      <c r="M33" s="16">
        <v>51000200001</v>
      </c>
      <c r="T33" s="199">
        <v>51220200000</v>
      </c>
      <c r="U33" s="200" t="s">
        <v>164</v>
      </c>
      <c r="V33" s="201"/>
      <c r="W33" s="201"/>
      <c r="X33" s="200">
        <v>-11861.71</v>
      </c>
      <c r="Y33" s="176">
        <f t="shared" si="4"/>
        <v>0</v>
      </c>
      <c r="Z33" s="176"/>
    </row>
    <row r="34" spans="2:28" x14ac:dyDescent="0.2">
      <c r="B34" s="142">
        <v>42755</v>
      </c>
      <c r="C34" s="139" t="s">
        <v>260</v>
      </c>
      <c r="D34" s="139" t="s">
        <v>201</v>
      </c>
      <c r="E34" s="143" t="s">
        <v>202</v>
      </c>
      <c r="F34" s="143" t="s">
        <v>42</v>
      </c>
      <c r="G34" s="63"/>
      <c r="H34" s="64"/>
      <c r="I34" s="64"/>
      <c r="J34" s="64">
        <v>119.87</v>
      </c>
      <c r="K34" s="144">
        <v>15.58</v>
      </c>
      <c r="L34" s="64">
        <f t="shared" si="3"/>
        <v>135.45000000000002</v>
      </c>
      <c r="M34" s="16">
        <v>51000200002</v>
      </c>
      <c r="T34" s="16">
        <v>51220200001</v>
      </c>
      <c r="U34" s="147" t="s">
        <v>16</v>
      </c>
      <c r="X34" s="17">
        <v>-3145.32</v>
      </c>
      <c r="Y34" s="176">
        <f t="shared" si="4"/>
        <v>631.33000000000004</v>
      </c>
      <c r="Z34" s="176">
        <f t="shared" si="5"/>
        <v>-2513.9900000000002</v>
      </c>
      <c r="AA34" s="145">
        <f>J22+Z34</f>
        <v>-22.590000000000146</v>
      </c>
      <c r="AB34" s="53" t="s">
        <v>269</v>
      </c>
    </row>
    <row r="35" spans="2:28" x14ac:dyDescent="0.2">
      <c r="B35" s="142">
        <v>42758</v>
      </c>
      <c r="C35" s="139" t="s">
        <v>261</v>
      </c>
      <c r="D35" s="139" t="s">
        <v>201</v>
      </c>
      <c r="E35" s="143" t="s">
        <v>202</v>
      </c>
      <c r="F35" s="143" t="s">
        <v>42</v>
      </c>
      <c r="G35" s="63"/>
      <c r="H35" s="64"/>
      <c r="I35" s="64"/>
      <c r="J35" s="64">
        <v>34.69</v>
      </c>
      <c r="K35" s="144">
        <v>4.51</v>
      </c>
      <c r="L35" s="64">
        <f t="shared" si="3"/>
        <v>39.199999999999996</v>
      </c>
      <c r="M35" s="16">
        <v>51000200001</v>
      </c>
      <c r="T35" s="199">
        <v>52120000003</v>
      </c>
      <c r="U35" s="200" t="s">
        <v>66</v>
      </c>
      <c r="V35" s="201"/>
      <c r="W35" s="201"/>
      <c r="X35" s="200">
        <v>-3073.98</v>
      </c>
      <c r="Y35" s="176">
        <f t="shared" si="4"/>
        <v>0</v>
      </c>
      <c r="Z35" s="176"/>
    </row>
    <row r="36" spans="2:28" x14ac:dyDescent="0.2">
      <c r="B36" s="142">
        <v>42758</v>
      </c>
      <c r="C36" s="139" t="s">
        <v>262</v>
      </c>
      <c r="D36" s="139" t="s">
        <v>201</v>
      </c>
      <c r="E36" s="143" t="s">
        <v>202</v>
      </c>
      <c r="F36" s="143" t="s">
        <v>42</v>
      </c>
      <c r="G36" s="63"/>
      <c r="H36" s="64"/>
      <c r="I36" s="64"/>
      <c r="J36" s="64">
        <v>34.69</v>
      </c>
      <c r="K36" s="144">
        <v>4.51</v>
      </c>
      <c r="L36" s="64">
        <f t="shared" si="3"/>
        <v>39.199999999999996</v>
      </c>
      <c r="M36" s="16">
        <v>51000200002</v>
      </c>
      <c r="T36" s="16">
        <v>52200000001</v>
      </c>
      <c r="U36" s="147" t="s">
        <v>8</v>
      </c>
      <c r="X36" s="17">
        <v>-486.88</v>
      </c>
      <c r="Y36" s="176">
        <f t="shared" si="4"/>
        <v>486.88</v>
      </c>
      <c r="Z36" s="176">
        <f t="shared" si="5"/>
        <v>0</v>
      </c>
    </row>
    <row r="37" spans="2:28" x14ac:dyDescent="0.2">
      <c r="B37" s="142">
        <v>42759</v>
      </c>
      <c r="C37" s="139" t="s">
        <v>263</v>
      </c>
      <c r="D37" s="139" t="s">
        <v>201</v>
      </c>
      <c r="E37" s="143" t="s">
        <v>202</v>
      </c>
      <c r="F37" s="143" t="s">
        <v>42</v>
      </c>
      <c r="G37" s="63"/>
      <c r="H37" s="64"/>
      <c r="I37" s="64"/>
      <c r="J37" s="64">
        <v>121.08</v>
      </c>
      <c r="K37" s="144">
        <v>15.74</v>
      </c>
      <c r="L37" s="64">
        <f t="shared" si="3"/>
        <v>136.82</v>
      </c>
      <c r="M37" s="16">
        <v>51000200001</v>
      </c>
      <c r="T37" s="199">
        <v>53000100001</v>
      </c>
      <c r="U37" s="200" t="s">
        <v>67</v>
      </c>
      <c r="V37" s="201"/>
      <c r="W37" s="201"/>
      <c r="X37" s="202">
        <v>-20</v>
      </c>
      <c r="Y37" s="176">
        <f t="shared" si="4"/>
        <v>0</v>
      </c>
      <c r="Z37" s="176"/>
    </row>
    <row r="38" spans="2:28" x14ac:dyDescent="0.2">
      <c r="B38" s="142">
        <v>42759</v>
      </c>
      <c r="C38" s="139" t="s">
        <v>264</v>
      </c>
      <c r="D38" s="139" t="s">
        <v>201</v>
      </c>
      <c r="E38" s="143" t="s">
        <v>202</v>
      </c>
      <c r="F38" s="143" t="s">
        <v>42</v>
      </c>
      <c r="G38" s="63"/>
      <c r="H38" s="64"/>
      <c r="I38" s="64"/>
      <c r="J38" s="64">
        <v>121.08</v>
      </c>
      <c r="K38" s="144">
        <v>15.74</v>
      </c>
      <c r="L38" s="64">
        <f t="shared" si="3"/>
        <v>136.82</v>
      </c>
      <c r="M38" s="16">
        <v>51000200002</v>
      </c>
      <c r="X38" s="176">
        <f>SUM(X31:X37)</f>
        <v>-21450.59</v>
      </c>
    </row>
    <row r="39" spans="2:28" x14ac:dyDescent="0.2">
      <c r="B39" s="142">
        <v>42761</v>
      </c>
      <c r="C39" s="139" t="s">
        <v>265</v>
      </c>
      <c r="D39" s="139" t="s">
        <v>201</v>
      </c>
      <c r="E39" s="143" t="s">
        <v>202</v>
      </c>
      <c r="F39" s="143" t="s">
        <v>42</v>
      </c>
      <c r="G39" s="63"/>
      <c r="H39" s="64"/>
      <c r="I39" s="64"/>
      <c r="J39" s="64">
        <v>45.15</v>
      </c>
      <c r="K39" s="144">
        <v>5.87</v>
      </c>
      <c r="L39" s="64">
        <f t="shared" si="3"/>
        <v>51.019999999999996</v>
      </c>
      <c r="M39" s="16">
        <v>51000200001</v>
      </c>
    </row>
    <row r="40" spans="2:28" x14ac:dyDescent="0.2">
      <c r="B40" s="142">
        <v>42761</v>
      </c>
      <c r="C40" s="139" t="s">
        <v>266</v>
      </c>
      <c r="D40" s="139" t="s">
        <v>201</v>
      </c>
      <c r="E40" s="143" t="s">
        <v>202</v>
      </c>
      <c r="F40" s="143" t="s">
        <v>42</v>
      </c>
      <c r="G40" s="63"/>
      <c r="H40" s="64"/>
      <c r="I40" s="64"/>
      <c r="J40" s="181">
        <v>45.15</v>
      </c>
      <c r="K40" s="144">
        <v>5.87</v>
      </c>
      <c r="L40" s="64">
        <f t="shared" si="3"/>
        <v>51.019999999999996</v>
      </c>
      <c r="M40" s="16">
        <v>51000200002</v>
      </c>
      <c r="W40" s="62" t="s">
        <v>267</v>
      </c>
      <c r="X40" s="179">
        <f>X31+X32+X34+X36</f>
        <v>-6494.9000000000005</v>
      </c>
      <c r="Y40" s="179">
        <f>Y31+Y32+Y34+Y36</f>
        <v>3980.9100000000008</v>
      </c>
      <c r="Z40" s="176">
        <f>X40+Y40</f>
        <v>-2513.9899999999998</v>
      </c>
    </row>
    <row r="41" spans="2:28" x14ac:dyDescent="0.2">
      <c r="J41" s="180">
        <f>SUM(J15:J40)</f>
        <v>5985.4299999999985</v>
      </c>
    </row>
    <row r="42" spans="2:28" x14ac:dyDescent="0.2">
      <c r="J42" s="68">
        <f>J41-R28</f>
        <v>2004.5199999999977</v>
      </c>
    </row>
    <row r="46" spans="2:28" ht="18" x14ac:dyDescent="0.25">
      <c r="B46" s="114" t="s">
        <v>200</v>
      </c>
      <c r="C46" s="115"/>
      <c r="D46" s="116"/>
      <c r="E46" s="117" t="s">
        <v>76</v>
      </c>
      <c r="F46" s="118" t="s">
        <v>83</v>
      </c>
      <c r="G46" s="119">
        <v>2017</v>
      </c>
      <c r="H46" s="120" t="s">
        <v>11</v>
      </c>
      <c r="I46" s="120"/>
      <c r="J46" s="115"/>
      <c r="K46" s="115"/>
      <c r="L46" s="115"/>
    </row>
    <row r="47" spans="2:28" x14ac:dyDescent="0.2">
      <c r="B47" s="121" t="s">
        <v>12</v>
      </c>
      <c r="C47" s="115"/>
      <c r="D47" s="115"/>
      <c r="E47" s="122"/>
      <c r="F47" s="123"/>
      <c r="G47" s="115"/>
      <c r="H47" s="124"/>
      <c r="I47" s="124"/>
      <c r="J47" s="115"/>
      <c r="K47" s="115"/>
      <c r="L47" s="115"/>
    </row>
    <row r="48" spans="2:28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28" x14ac:dyDescent="0.2">
      <c r="B49" s="125"/>
      <c r="C49" s="125"/>
      <c r="D49" s="125"/>
      <c r="E49" s="125"/>
      <c r="F49" s="125"/>
      <c r="G49" s="125"/>
      <c r="H49" s="118"/>
      <c r="I49" s="118"/>
      <c r="J49" s="118"/>
      <c r="K49" s="118"/>
      <c r="L49" s="125"/>
    </row>
    <row r="50" spans="2:28" x14ac:dyDescent="0.2">
      <c r="B50" s="126"/>
      <c r="C50" s="127" t="s">
        <v>114</v>
      </c>
      <c r="D50" s="128" t="s">
        <v>13</v>
      </c>
      <c r="E50" s="128"/>
      <c r="F50" s="128" t="s">
        <v>68</v>
      </c>
      <c r="G50" s="128"/>
      <c r="H50" s="129" t="s">
        <v>69</v>
      </c>
      <c r="I50" s="130"/>
      <c r="J50" s="130"/>
      <c r="K50" s="130"/>
      <c r="L50" s="149"/>
    </row>
    <row r="51" spans="2:28" x14ac:dyDescent="0.2">
      <c r="B51" s="131" t="s">
        <v>70</v>
      </c>
      <c r="C51" s="132" t="s">
        <v>71</v>
      </c>
      <c r="D51" s="132" t="s">
        <v>118</v>
      </c>
      <c r="E51" s="132" t="s">
        <v>72</v>
      </c>
      <c r="F51" s="132" t="s">
        <v>119</v>
      </c>
      <c r="G51" s="132" t="s">
        <v>73</v>
      </c>
      <c r="H51" s="133" t="s">
        <v>43</v>
      </c>
      <c r="I51" s="130"/>
      <c r="J51" s="133" t="s">
        <v>74</v>
      </c>
      <c r="K51" s="130"/>
      <c r="L51" s="150" t="s">
        <v>139</v>
      </c>
    </row>
    <row r="52" spans="2:28" x14ac:dyDescent="0.2">
      <c r="B52" s="134"/>
      <c r="C52" s="135"/>
      <c r="D52" s="135"/>
      <c r="E52" s="134"/>
      <c r="F52" s="134"/>
      <c r="G52" s="134"/>
      <c r="H52" s="136" t="s">
        <v>140</v>
      </c>
      <c r="I52" s="137" t="s">
        <v>141</v>
      </c>
      <c r="J52" s="151" t="s">
        <v>142</v>
      </c>
      <c r="K52" s="151" t="s">
        <v>41</v>
      </c>
      <c r="L52" s="152" t="s">
        <v>43</v>
      </c>
    </row>
    <row r="53" spans="2:28" x14ac:dyDescent="0.2">
      <c r="B53" s="138"/>
      <c r="C53" s="139"/>
      <c r="D53" s="139"/>
      <c r="E53" s="140"/>
      <c r="F53" s="141"/>
      <c r="G53" s="63"/>
      <c r="H53" s="64"/>
      <c r="I53" s="64"/>
      <c r="J53" s="64"/>
      <c r="K53" s="64"/>
      <c r="L53" s="64"/>
      <c r="M53" s="67" t="s">
        <v>203</v>
      </c>
    </row>
    <row r="54" spans="2:28" x14ac:dyDescent="0.2">
      <c r="B54" s="142">
        <v>42769</v>
      </c>
      <c r="C54" s="139" t="s">
        <v>286</v>
      </c>
      <c r="D54" s="139" t="s">
        <v>201</v>
      </c>
      <c r="E54" s="143" t="s">
        <v>202</v>
      </c>
      <c r="F54" s="143" t="s">
        <v>42</v>
      </c>
      <c r="G54" s="63"/>
      <c r="H54" s="64"/>
      <c r="I54" s="64"/>
      <c r="J54" s="64">
        <v>451.29</v>
      </c>
      <c r="K54" s="144">
        <v>58.67</v>
      </c>
      <c r="L54" s="64">
        <f t="shared" ref="L54:L62" si="6">+J54+K54</f>
        <v>509.96000000000004</v>
      </c>
      <c r="M54" s="53">
        <v>51220200001</v>
      </c>
    </row>
    <row r="55" spans="2:28" x14ac:dyDescent="0.2">
      <c r="B55" s="142">
        <v>42769</v>
      </c>
      <c r="C55" s="139" t="s">
        <v>287</v>
      </c>
      <c r="D55" s="139" t="s">
        <v>201</v>
      </c>
      <c r="E55" s="143" t="s">
        <v>152</v>
      </c>
      <c r="F55" s="143" t="s">
        <v>143</v>
      </c>
      <c r="G55" s="63"/>
      <c r="H55" s="64"/>
      <c r="I55" s="64"/>
      <c r="J55" s="64">
        <v>21.46</v>
      </c>
      <c r="K55" s="144">
        <v>2.79</v>
      </c>
      <c r="L55" s="64">
        <f t="shared" si="6"/>
        <v>24.25</v>
      </c>
      <c r="M55" s="53">
        <v>51220200001</v>
      </c>
      <c r="O55" s="264" t="s">
        <v>270</v>
      </c>
      <c r="P55" s="264"/>
      <c r="Q55" s="264"/>
      <c r="R55" s="264"/>
    </row>
    <row r="56" spans="2:28" x14ac:dyDescent="0.2">
      <c r="B56" s="142">
        <v>42769</v>
      </c>
      <c r="C56" s="139" t="s">
        <v>288</v>
      </c>
      <c r="D56" s="139" t="s">
        <v>201</v>
      </c>
      <c r="E56" s="143" t="s">
        <v>17</v>
      </c>
      <c r="F56" s="143" t="s">
        <v>144</v>
      </c>
      <c r="G56" s="63"/>
      <c r="H56" s="64"/>
      <c r="I56" s="64"/>
      <c r="J56" s="64">
        <v>132.30000000000001</v>
      </c>
      <c r="K56" s="144">
        <v>17.190000000000001</v>
      </c>
      <c r="L56" s="64">
        <f t="shared" si="6"/>
        <v>149.49</v>
      </c>
      <c r="M56" s="53">
        <v>51220200001</v>
      </c>
      <c r="O56" s="183" t="s">
        <v>76</v>
      </c>
      <c r="P56" s="16">
        <v>51000200001</v>
      </c>
      <c r="Q56" s="143" t="s">
        <v>202</v>
      </c>
      <c r="R56" s="146">
        <f>SUMIFS($J$54:$J$65,$E$54:$E$65,Q56,$M$54:$M$65,P56)</f>
        <v>294.99</v>
      </c>
    </row>
    <row r="57" spans="2:28" x14ac:dyDescent="0.2">
      <c r="B57" s="170">
        <v>42769</v>
      </c>
      <c r="C57" s="171" t="s">
        <v>289</v>
      </c>
      <c r="D57" s="171" t="s">
        <v>201</v>
      </c>
      <c r="E57" s="172" t="s">
        <v>46</v>
      </c>
      <c r="F57" s="172" t="s">
        <v>145</v>
      </c>
      <c r="G57" s="173"/>
      <c r="H57" s="174"/>
      <c r="I57" s="174"/>
      <c r="J57" s="174">
        <v>1447.81</v>
      </c>
      <c r="K57" s="175">
        <v>188.22</v>
      </c>
      <c r="L57" s="174">
        <f t="shared" si="6"/>
        <v>1636.03</v>
      </c>
      <c r="M57" s="53">
        <v>51220200001</v>
      </c>
      <c r="O57" s="183" t="s">
        <v>76</v>
      </c>
      <c r="P57" s="16">
        <v>51000200001</v>
      </c>
      <c r="Q57" s="143" t="s">
        <v>152</v>
      </c>
      <c r="R57" s="146">
        <f t="shared" ref="R57:R67" si="7">SUMIFS($J$54:$J$65,$E$54:$E$65,Q57,$M$54:$M$65,P57)</f>
        <v>0</v>
      </c>
    </row>
    <row r="58" spans="2:28" x14ac:dyDescent="0.2">
      <c r="B58" s="142">
        <v>42790</v>
      </c>
      <c r="C58" s="139" t="s">
        <v>290</v>
      </c>
      <c r="D58" s="139" t="s">
        <v>201</v>
      </c>
      <c r="E58" s="143" t="s">
        <v>291</v>
      </c>
      <c r="F58" s="143">
        <v>0</v>
      </c>
      <c r="G58" s="63"/>
      <c r="H58" s="64"/>
      <c r="I58" s="64"/>
      <c r="J58" s="64">
        <v>0</v>
      </c>
      <c r="K58" s="144">
        <v>0</v>
      </c>
      <c r="L58" s="64">
        <f t="shared" si="6"/>
        <v>0</v>
      </c>
      <c r="O58" s="183" t="s">
        <v>76</v>
      </c>
      <c r="P58" s="16">
        <v>51000200001</v>
      </c>
      <c r="Q58" s="143" t="s">
        <v>17</v>
      </c>
      <c r="R58" s="146">
        <f t="shared" si="7"/>
        <v>0</v>
      </c>
      <c r="U58" s="62" t="s">
        <v>209</v>
      </c>
      <c r="Y58" s="53" t="s">
        <v>268</v>
      </c>
      <c r="Z58" s="53" t="s">
        <v>150</v>
      </c>
    </row>
    <row r="59" spans="2:28" x14ac:dyDescent="0.2">
      <c r="B59" s="142">
        <v>42790</v>
      </c>
      <c r="C59" s="139" t="s">
        <v>292</v>
      </c>
      <c r="D59" s="139" t="s">
        <v>201</v>
      </c>
      <c r="E59" s="143" t="s">
        <v>291</v>
      </c>
      <c r="F59" s="143">
        <v>0</v>
      </c>
      <c r="G59" s="63"/>
      <c r="H59" s="64"/>
      <c r="I59" s="64"/>
      <c r="J59" s="64">
        <v>0</v>
      </c>
      <c r="K59" s="144">
        <v>0</v>
      </c>
      <c r="L59" s="64">
        <f t="shared" si="6"/>
        <v>0</v>
      </c>
      <c r="O59" s="183" t="s">
        <v>76</v>
      </c>
      <c r="P59" s="16">
        <v>51000200002</v>
      </c>
      <c r="Q59" s="143" t="s">
        <v>202</v>
      </c>
      <c r="R59" s="146">
        <f t="shared" si="7"/>
        <v>294.99</v>
      </c>
      <c r="T59" s="53">
        <v>51000200001</v>
      </c>
      <c r="U59" s="53" t="s">
        <v>158</v>
      </c>
      <c r="X59" s="66">
        <v>-294.99</v>
      </c>
      <c r="Y59" s="176">
        <f>SUMIFS($R$56:$R$68,$P$56:$P$68,T59)</f>
        <v>294.99</v>
      </c>
      <c r="Z59" s="176">
        <f>X59+Y59</f>
        <v>0</v>
      </c>
    </row>
    <row r="60" spans="2:28" x14ac:dyDescent="0.2">
      <c r="B60" s="142">
        <v>42790</v>
      </c>
      <c r="C60" s="139" t="s">
        <v>293</v>
      </c>
      <c r="D60" s="139" t="s">
        <v>201</v>
      </c>
      <c r="E60" s="143" t="s">
        <v>291</v>
      </c>
      <c r="F60" s="143">
        <v>0</v>
      </c>
      <c r="G60" s="63"/>
      <c r="H60" s="64"/>
      <c r="I60" s="64"/>
      <c r="J60" s="64">
        <v>0</v>
      </c>
      <c r="K60" s="144">
        <v>0</v>
      </c>
      <c r="L60" s="64">
        <f t="shared" si="6"/>
        <v>0</v>
      </c>
      <c r="O60" s="183" t="s">
        <v>76</v>
      </c>
      <c r="P60" s="16">
        <v>51000200002</v>
      </c>
      <c r="Q60" s="143" t="s">
        <v>152</v>
      </c>
      <c r="R60" s="146">
        <f t="shared" si="7"/>
        <v>0</v>
      </c>
      <c r="T60" s="53">
        <v>51000200002</v>
      </c>
      <c r="U60" s="53" t="s">
        <v>159</v>
      </c>
      <c r="X60" s="66">
        <v>-294.99</v>
      </c>
      <c r="Y60" s="176">
        <f t="shared" ref="Y60:Y64" si="8">SUMIFS($R$56:$R$68,$P$56:$P$68,T60)</f>
        <v>294.99</v>
      </c>
      <c r="Z60" s="176">
        <f t="shared" ref="Z60" si="9">X60+Y60</f>
        <v>0</v>
      </c>
    </row>
    <row r="61" spans="2:28" x14ac:dyDescent="0.2">
      <c r="B61" s="142">
        <v>42790</v>
      </c>
      <c r="C61" s="139" t="s">
        <v>294</v>
      </c>
      <c r="D61" s="139" t="s">
        <v>201</v>
      </c>
      <c r="E61" s="143" t="s">
        <v>291</v>
      </c>
      <c r="F61" s="143">
        <v>0</v>
      </c>
      <c r="G61" s="63"/>
      <c r="H61" s="64"/>
      <c r="I61" s="64"/>
      <c r="J61" s="64">
        <v>0</v>
      </c>
      <c r="K61" s="144">
        <v>0</v>
      </c>
      <c r="L61" s="64">
        <f t="shared" si="6"/>
        <v>0</v>
      </c>
      <c r="O61" s="183" t="s">
        <v>76</v>
      </c>
      <c r="P61" s="16">
        <v>51000200002</v>
      </c>
      <c r="Q61" s="143" t="s">
        <v>17</v>
      </c>
      <c r="R61" s="146">
        <f t="shared" si="7"/>
        <v>0</v>
      </c>
      <c r="T61" s="206">
        <v>51220200000</v>
      </c>
      <c r="U61" s="206" t="s">
        <v>164</v>
      </c>
      <c r="V61" s="206"/>
      <c r="W61" s="206"/>
      <c r="X61" s="205">
        <v>-11312.920000000002</v>
      </c>
      <c r="Y61" s="176">
        <f t="shared" si="8"/>
        <v>0</v>
      </c>
      <c r="Z61" s="176"/>
    </row>
    <row r="62" spans="2:28" x14ac:dyDescent="0.2">
      <c r="B62" s="142">
        <v>42790</v>
      </c>
      <c r="C62" s="139" t="s">
        <v>295</v>
      </c>
      <c r="D62" s="139" t="s">
        <v>201</v>
      </c>
      <c r="E62" s="143" t="s">
        <v>291</v>
      </c>
      <c r="F62" s="143">
        <v>0</v>
      </c>
      <c r="G62" s="63"/>
      <c r="H62" s="64"/>
      <c r="I62" s="64"/>
      <c r="J62" s="64">
        <v>0</v>
      </c>
      <c r="K62" s="144">
        <v>0</v>
      </c>
      <c r="L62" s="64">
        <f t="shared" si="6"/>
        <v>0</v>
      </c>
      <c r="O62" s="183" t="s">
        <v>76</v>
      </c>
      <c r="P62" s="16">
        <v>51220200001</v>
      </c>
      <c r="Q62" s="143" t="s">
        <v>202</v>
      </c>
      <c r="R62" s="146">
        <f t="shared" si="7"/>
        <v>451.29</v>
      </c>
      <c r="T62" s="53">
        <v>51220200001</v>
      </c>
      <c r="U62" s="53" t="s">
        <v>16</v>
      </c>
      <c r="X62" s="66">
        <v>-2055.1199999999994</v>
      </c>
      <c r="Y62" s="176">
        <f t="shared" si="8"/>
        <v>605.04999999999995</v>
      </c>
      <c r="Z62" s="176">
        <f t="shared" ref="Z62" si="10">X62+Y62</f>
        <v>-1450.0699999999995</v>
      </c>
      <c r="AA62" s="145">
        <f>J57</f>
        <v>1447.81</v>
      </c>
      <c r="AB62" s="53" t="s">
        <v>299</v>
      </c>
    </row>
    <row r="63" spans="2:28" x14ac:dyDescent="0.2">
      <c r="B63" s="142">
        <v>42790</v>
      </c>
      <c r="C63" s="139" t="s">
        <v>296</v>
      </c>
      <c r="D63" s="139" t="s">
        <v>201</v>
      </c>
      <c r="E63" s="143" t="s">
        <v>291</v>
      </c>
      <c r="F63" s="143">
        <v>0</v>
      </c>
      <c r="G63" s="63"/>
      <c r="H63" s="64"/>
      <c r="I63" s="64"/>
      <c r="J63" s="64">
        <v>0</v>
      </c>
      <c r="K63" s="144">
        <v>0</v>
      </c>
      <c r="L63" s="64">
        <f>+J63+K63</f>
        <v>0</v>
      </c>
      <c r="O63" s="183" t="s">
        <v>76</v>
      </c>
      <c r="P63" s="16">
        <v>51220200001</v>
      </c>
      <c r="Q63" s="143" t="s">
        <v>152</v>
      </c>
      <c r="R63" s="146">
        <f t="shared" si="7"/>
        <v>21.46</v>
      </c>
      <c r="T63" s="206">
        <v>52120000003</v>
      </c>
      <c r="U63" s="206" t="s">
        <v>66</v>
      </c>
      <c r="V63" s="206"/>
      <c r="W63" s="206"/>
      <c r="X63" s="205">
        <v>-3926.02</v>
      </c>
      <c r="Y63" s="176">
        <f t="shared" si="8"/>
        <v>0</v>
      </c>
      <c r="Z63" s="176"/>
    </row>
    <row r="64" spans="2:28" x14ac:dyDescent="0.2">
      <c r="B64" s="142">
        <v>42790</v>
      </c>
      <c r="C64" s="139" t="s">
        <v>297</v>
      </c>
      <c r="D64" s="139" t="s">
        <v>201</v>
      </c>
      <c r="E64" s="143" t="s">
        <v>202</v>
      </c>
      <c r="F64" s="143" t="s">
        <v>42</v>
      </c>
      <c r="G64" s="63"/>
      <c r="H64" s="64"/>
      <c r="I64" s="64"/>
      <c r="J64" s="64">
        <v>294.99</v>
      </c>
      <c r="K64" s="144">
        <v>38.35</v>
      </c>
      <c r="L64" s="64">
        <f>+J64+K64</f>
        <v>333.34000000000003</v>
      </c>
      <c r="M64" s="53">
        <v>51000200001</v>
      </c>
      <c r="O64" s="183" t="s">
        <v>76</v>
      </c>
      <c r="P64" s="16">
        <v>51220200001</v>
      </c>
      <c r="Q64" s="143" t="s">
        <v>17</v>
      </c>
      <c r="R64" s="146">
        <f t="shared" si="7"/>
        <v>132.30000000000001</v>
      </c>
      <c r="T64" s="206">
        <v>52200000001</v>
      </c>
      <c r="U64" s="206" t="s">
        <v>8</v>
      </c>
      <c r="V64" s="206"/>
      <c r="W64" s="206"/>
      <c r="X64" s="207">
        <v>-424.49</v>
      </c>
      <c r="Y64" s="176">
        <f t="shared" si="8"/>
        <v>424.49</v>
      </c>
      <c r="Z64" s="176"/>
    </row>
    <row r="65" spans="2:26" x14ac:dyDescent="0.2">
      <c r="B65" s="142">
        <v>42790</v>
      </c>
      <c r="C65" s="139" t="s">
        <v>298</v>
      </c>
      <c r="D65" s="139" t="s">
        <v>201</v>
      </c>
      <c r="E65" s="143" t="s">
        <v>202</v>
      </c>
      <c r="F65" s="143" t="s">
        <v>42</v>
      </c>
      <c r="G65" s="63"/>
      <c r="H65" s="64"/>
      <c r="I65" s="64"/>
      <c r="J65" s="181">
        <v>294.99</v>
      </c>
      <c r="K65" s="144">
        <v>38.35</v>
      </c>
      <c r="L65" s="64">
        <f t="shared" ref="L65" si="11">+J65+K65</f>
        <v>333.34000000000003</v>
      </c>
      <c r="M65" s="53">
        <v>51000200002</v>
      </c>
      <c r="O65" s="183" t="s">
        <v>76</v>
      </c>
      <c r="P65" s="16">
        <v>52200000001</v>
      </c>
      <c r="Q65" s="143" t="s">
        <v>202</v>
      </c>
      <c r="R65" s="146">
        <f t="shared" si="7"/>
        <v>0</v>
      </c>
      <c r="X65" s="176">
        <f>SUM(X58:X64)</f>
        <v>-18308.530000000002</v>
      </c>
      <c r="Y65" s="176">
        <f t="shared" ref="Y65" si="12">SUMIFS($R$15:$R$27,$P$15:$P$27,T65)</f>
        <v>0</v>
      </c>
      <c r="Z65" s="176"/>
    </row>
    <row r="66" spans="2:26" x14ac:dyDescent="0.2">
      <c r="J66" s="180">
        <f>SUM(J54:J65)</f>
        <v>2642.8399999999992</v>
      </c>
      <c r="O66" s="183" t="s">
        <v>76</v>
      </c>
      <c r="P66" s="16">
        <v>52200000001</v>
      </c>
      <c r="Q66" s="143" t="s">
        <v>152</v>
      </c>
      <c r="R66" s="146">
        <f t="shared" si="7"/>
        <v>0</v>
      </c>
    </row>
    <row r="67" spans="2:26" x14ac:dyDescent="0.2">
      <c r="J67" s="68"/>
      <c r="O67" s="183" t="s">
        <v>76</v>
      </c>
      <c r="P67" s="16">
        <v>52200000001</v>
      </c>
      <c r="Q67" s="143" t="s">
        <v>17</v>
      </c>
      <c r="R67" s="146">
        <f t="shared" si="7"/>
        <v>0</v>
      </c>
      <c r="W67" s="62" t="s">
        <v>267</v>
      </c>
      <c r="X67" s="145">
        <f>X65-X63-X64-X61</f>
        <v>-2645.1000000000004</v>
      </c>
    </row>
    <row r="68" spans="2:26" x14ac:dyDescent="0.2">
      <c r="O68" s="183" t="s">
        <v>76</v>
      </c>
      <c r="P68" s="177">
        <v>52200000001</v>
      </c>
      <c r="Q68" s="178" t="s">
        <v>202</v>
      </c>
      <c r="R68" s="184">
        <f>-X64</f>
        <v>424.49</v>
      </c>
    </row>
    <row r="69" spans="2:26" x14ac:dyDescent="0.2">
      <c r="R69" s="182">
        <f>SUM(R56:R68)</f>
        <v>1619.52</v>
      </c>
    </row>
    <row r="72" spans="2:26" ht="18" x14ac:dyDescent="0.25">
      <c r="B72" s="114" t="s">
        <v>200</v>
      </c>
      <c r="C72" s="115"/>
      <c r="D72" s="116"/>
      <c r="E72" s="117" t="s">
        <v>77</v>
      </c>
      <c r="F72" s="118" t="s">
        <v>83</v>
      </c>
      <c r="G72" s="119">
        <v>2017</v>
      </c>
      <c r="H72" s="120" t="s">
        <v>11</v>
      </c>
      <c r="I72" s="120"/>
      <c r="J72" s="115"/>
      <c r="K72" s="115"/>
      <c r="L72" s="115"/>
    </row>
    <row r="73" spans="2:26" x14ac:dyDescent="0.2">
      <c r="B73" s="121" t="s">
        <v>12</v>
      </c>
      <c r="C73" s="115"/>
      <c r="D73" s="115"/>
      <c r="E73" s="122"/>
      <c r="F73" s="123"/>
      <c r="G73" s="115"/>
      <c r="H73" s="124"/>
      <c r="I73" s="124"/>
      <c r="J73" s="115"/>
      <c r="K73" s="115"/>
      <c r="L73" s="115"/>
    </row>
    <row r="74" spans="2:26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2:26" x14ac:dyDescent="0.2">
      <c r="B75" s="125"/>
      <c r="C75" s="125"/>
      <c r="D75" s="125"/>
      <c r="E75" s="125"/>
      <c r="F75" s="125"/>
      <c r="G75" s="125"/>
      <c r="H75" s="118"/>
      <c r="I75" s="118"/>
      <c r="J75" s="118"/>
      <c r="K75" s="118"/>
      <c r="L75" s="125"/>
    </row>
    <row r="76" spans="2:26" x14ac:dyDescent="0.2">
      <c r="B76" s="126"/>
      <c r="C76" s="127" t="s">
        <v>114</v>
      </c>
      <c r="D76" s="128" t="s">
        <v>13</v>
      </c>
      <c r="E76" s="128"/>
      <c r="F76" s="128" t="s">
        <v>68</v>
      </c>
      <c r="G76" s="128"/>
      <c r="H76" s="129" t="s">
        <v>69</v>
      </c>
      <c r="I76" s="130"/>
      <c r="J76" s="130"/>
      <c r="K76" s="130"/>
      <c r="L76" s="149"/>
    </row>
    <row r="77" spans="2:26" x14ac:dyDescent="0.2">
      <c r="B77" s="131" t="s">
        <v>70</v>
      </c>
      <c r="C77" s="132" t="s">
        <v>71</v>
      </c>
      <c r="D77" s="132" t="s">
        <v>118</v>
      </c>
      <c r="E77" s="132" t="s">
        <v>72</v>
      </c>
      <c r="F77" s="132" t="s">
        <v>119</v>
      </c>
      <c r="G77" s="132" t="s">
        <v>73</v>
      </c>
      <c r="H77" s="133" t="s">
        <v>43</v>
      </c>
      <c r="I77" s="130"/>
      <c r="J77" s="133" t="s">
        <v>74</v>
      </c>
      <c r="K77" s="130"/>
      <c r="L77" s="150" t="s">
        <v>139</v>
      </c>
    </row>
    <row r="78" spans="2:26" x14ac:dyDescent="0.2">
      <c r="B78" s="134"/>
      <c r="C78" s="135"/>
      <c r="D78" s="135"/>
      <c r="E78" s="134"/>
      <c r="F78" s="134"/>
      <c r="G78" s="134"/>
      <c r="H78" s="136" t="s">
        <v>140</v>
      </c>
      <c r="I78" s="137" t="s">
        <v>141</v>
      </c>
      <c r="J78" s="151" t="s">
        <v>142</v>
      </c>
      <c r="K78" s="151" t="s">
        <v>41</v>
      </c>
      <c r="L78" s="152" t="s">
        <v>43</v>
      </c>
    </row>
    <row r="79" spans="2:26" x14ac:dyDescent="0.2">
      <c r="B79" s="138"/>
      <c r="C79" s="139"/>
      <c r="D79" s="139"/>
      <c r="E79" s="140"/>
      <c r="F79" s="141"/>
      <c r="G79" s="63"/>
      <c r="H79" s="64"/>
      <c r="I79" s="64"/>
      <c r="J79" s="64"/>
      <c r="K79" s="64"/>
      <c r="L79" s="64"/>
      <c r="M79" s="67" t="s">
        <v>203</v>
      </c>
      <c r="O79" s="264" t="s">
        <v>270</v>
      </c>
      <c r="P79" s="264"/>
      <c r="Q79" s="264"/>
      <c r="R79" s="264"/>
    </row>
    <row r="80" spans="2:26" x14ac:dyDescent="0.2">
      <c r="B80" s="170">
        <v>42796</v>
      </c>
      <c r="C80" s="171" t="s">
        <v>326</v>
      </c>
      <c r="D80" s="171" t="s">
        <v>201</v>
      </c>
      <c r="E80" s="172" t="s">
        <v>46</v>
      </c>
      <c r="F80" s="172" t="s">
        <v>145</v>
      </c>
      <c r="G80" s="173"/>
      <c r="H80" s="174"/>
      <c r="I80" s="174"/>
      <c r="J80" s="174">
        <v>9695.8700000000008</v>
      </c>
      <c r="K80" s="175">
        <v>1260.46</v>
      </c>
      <c r="L80" s="174">
        <v>10956.330000000002</v>
      </c>
      <c r="M80" s="53">
        <v>51000100001</v>
      </c>
      <c r="O80" s="183" t="s">
        <v>77</v>
      </c>
      <c r="P80" s="16">
        <v>51000200001</v>
      </c>
      <c r="Q80" s="143" t="s">
        <v>202</v>
      </c>
      <c r="R80" s="146">
        <f>SUMIFS($J$80:$J$99,$E$80:$E$99,Q80,$M$80:$M$99,P80)</f>
        <v>0</v>
      </c>
    </row>
    <row r="81" spans="2:30" x14ac:dyDescent="0.2">
      <c r="B81" s="170">
        <v>42796</v>
      </c>
      <c r="C81" s="171" t="s">
        <v>327</v>
      </c>
      <c r="D81" s="171" t="s">
        <v>201</v>
      </c>
      <c r="E81" s="172" t="s">
        <v>46</v>
      </c>
      <c r="F81" s="172" t="s">
        <v>145</v>
      </c>
      <c r="G81" s="173"/>
      <c r="H81" s="174"/>
      <c r="I81" s="174"/>
      <c r="J81" s="174">
        <v>9695.8700000000008</v>
      </c>
      <c r="K81" s="175">
        <v>1260.46</v>
      </c>
      <c r="L81" s="174">
        <v>10956.330000000002</v>
      </c>
      <c r="M81" s="53">
        <v>51000100002</v>
      </c>
      <c r="O81" s="183" t="s">
        <v>77</v>
      </c>
      <c r="P81" s="16">
        <v>51000200001</v>
      </c>
      <c r="Q81" s="143" t="s">
        <v>152</v>
      </c>
      <c r="R81" s="209">
        <f>SUMIFS($J$80:$J$99,$E$80:$E$99,Q81,$M$80:$M$99,P81)+((J92+J96)/2)</f>
        <v>34.950000000000003</v>
      </c>
    </row>
    <row r="82" spans="2:30" x14ac:dyDescent="0.2">
      <c r="B82" s="142">
        <v>42797</v>
      </c>
      <c r="C82" s="139" t="s">
        <v>328</v>
      </c>
      <c r="D82" s="139" t="s">
        <v>201</v>
      </c>
      <c r="E82" s="143" t="s">
        <v>152</v>
      </c>
      <c r="F82" s="143" t="s">
        <v>143</v>
      </c>
      <c r="G82" s="63"/>
      <c r="H82" s="64"/>
      <c r="I82" s="64"/>
      <c r="J82" s="64">
        <v>6.25</v>
      </c>
      <c r="K82" s="144">
        <v>0.81</v>
      </c>
      <c r="L82" s="64">
        <v>7.0600000000000005</v>
      </c>
      <c r="M82" s="53">
        <v>51000200001</v>
      </c>
      <c r="O82" s="183" t="s">
        <v>77</v>
      </c>
      <c r="P82" s="16">
        <v>51000200001</v>
      </c>
      <c r="Q82" s="143" t="s">
        <v>17</v>
      </c>
      <c r="R82" s="146">
        <f t="shared" ref="R82:R91" si="13">SUMIFS($J$80:$J$99,$E$80:$E$99,Q82,$M$80:$M$99,P82)</f>
        <v>0</v>
      </c>
      <c r="U82" s="62" t="s">
        <v>209</v>
      </c>
      <c r="Y82" s="53" t="s">
        <v>268</v>
      </c>
      <c r="Z82" s="53" t="s">
        <v>150</v>
      </c>
    </row>
    <row r="83" spans="2:30" x14ac:dyDescent="0.2">
      <c r="B83" s="142">
        <v>42797</v>
      </c>
      <c r="C83" s="139" t="s">
        <v>329</v>
      </c>
      <c r="D83" s="139" t="s">
        <v>201</v>
      </c>
      <c r="E83" s="143" t="s">
        <v>152</v>
      </c>
      <c r="F83" s="143" t="s">
        <v>143</v>
      </c>
      <c r="G83" s="63"/>
      <c r="H83" s="64"/>
      <c r="I83" s="64"/>
      <c r="J83" s="64">
        <v>6.25</v>
      </c>
      <c r="K83" s="144">
        <v>0.81</v>
      </c>
      <c r="L83" s="64">
        <v>7.0600000000000005</v>
      </c>
      <c r="M83" s="53">
        <v>51000200002</v>
      </c>
      <c r="O83" s="183" t="s">
        <v>77</v>
      </c>
      <c r="P83" s="16">
        <v>51000200002</v>
      </c>
      <c r="Q83" s="143" t="s">
        <v>202</v>
      </c>
      <c r="R83" s="146">
        <f t="shared" si="13"/>
        <v>0</v>
      </c>
      <c r="T83" s="53">
        <v>51000100001</v>
      </c>
      <c r="U83" s="53" t="s">
        <v>1</v>
      </c>
      <c r="X83" s="66">
        <v>-16134.83</v>
      </c>
      <c r="Y83" s="176">
        <f>SUMIFS($R$80:$R$92,$P$80:$P$92,T83)</f>
        <v>0</v>
      </c>
      <c r="Z83" s="145">
        <f>X83-Y83</f>
        <v>-16134.83</v>
      </c>
      <c r="AA83" s="145">
        <f>J80+J98+Z83</f>
        <v>0</v>
      </c>
      <c r="AB83" s="53" t="s">
        <v>346</v>
      </c>
    </row>
    <row r="84" spans="2:30" x14ac:dyDescent="0.2">
      <c r="B84" s="142"/>
      <c r="C84" s="139" t="s">
        <v>330</v>
      </c>
      <c r="D84" s="139" t="s">
        <v>201</v>
      </c>
      <c r="E84" s="143" t="s">
        <v>291</v>
      </c>
      <c r="F84" s="143">
        <v>0</v>
      </c>
      <c r="G84" s="63"/>
      <c r="H84" s="64"/>
      <c r="I84" s="64"/>
      <c r="J84" s="64">
        <v>0</v>
      </c>
      <c r="K84" s="144">
        <v>0</v>
      </c>
      <c r="L84" s="64">
        <v>0</v>
      </c>
      <c r="M84" s="53"/>
      <c r="O84" s="183" t="s">
        <v>77</v>
      </c>
      <c r="P84" s="16">
        <v>51000200002</v>
      </c>
      <c r="Q84" s="143" t="s">
        <v>152</v>
      </c>
      <c r="R84" s="209">
        <f>SUMIFS($J$80:$J$99,$E$80:$E$99,Q84,$M$80:$M$99,P84)+((J92+J96)/2)</f>
        <v>34.950000000000003</v>
      </c>
      <c r="T84" s="53">
        <v>51000100002</v>
      </c>
      <c r="U84" s="53" t="s">
        <v>157</v>
      </c>
      <c r="X84" s="66">
        <v>-16134.83</v>
      </c>
      <c r="Y84" s="176">
        <f t="shared" ref="Y84:Y91" si="14">SUMIFS($R$80:$R$92,$P$80:$P$92,T84)</f>
        <v>0</v>
      </c>
      <c r="Z84" s="145">
        <f t="shared" ref="Z84:Z91" si="15">X84-Y84</f>
        <v>-16134.83</v>
      </c>
      <c r="AA84" s="145">
        <f>J81+J99+Z84</f>
        <v>0</v>
      </c>
      <c r="AB84" s="53" t="s">
        <v>346</v>
      </c>
    </row>
    <row r="85" spans="2:30" x14ac:dyDescent="0.2">
      <c r="B85" s="142"/>
      <c r="C85" s="139" t="s">
        <v>331</v>
      </c>
      <c r="D85" s="139" t="s">
        <v>201</v>
      </c>
      <c r="E85" s="143" t="s">
        <v>291</v>
      </c>
      <c r="F85" s="143">
        <v>0</v>
      </c>
      <c r="G85" s="63"/>
      <c r="H85" s="64"/>
      <c r="I85" s="64"/>
      <c r="J85" s="64">
        <v>0</v>
      </c>
      <c r="K85" s="144">
        <v>0</v>
      </c>
      <c r="L85" s="64">
        <v>0</v>
      </c>
      <c r="M85" s="53"/>
      <c r="O85" s="183" t="s">
        <v>77</v>
      </c>
      <c r="P85" s="16">
        <v>51000200002</v>
      </c>
      <c r="Q85" s="143" t="s">
        <v>17</v>
      </c>
      <c r="R85" s="146">
        <f t="shared" si="13"/>
        <v>0</v>
      </c>
      <c r="T85" s="53">
        <v>51000200001</v>
      </c>
      <c r="U85" s="53" t="s">
        <v>158</v>
      </c>
      <c r="X85" s="66">
        <v>-34.950000000000045</v>
      </c>
      <c r="Y85" s="176">
        <f t="shared" si="14"/>
        <v>34.950000000000003</v>
      </c>
      <c r="Z85" s="145">
        <f t="shared" si="15"/>
        <v>-69.900000000000048</v>
      </c>
    </row>
    <row r="86" spans="2:30" x14ac:dyDescent="0.2">
      <c r="B86" s="142"/>
      <c r="C86" s="139" t="s">
        <v>332</v>
      </c>
      <c r="D86" s="139" t="s">
        <v>201</v>
      </c>
      <c r="E86" s="143" t="s">
        <v>291</v>
      </c>
      <c r="F86" s="143">
        <v>0</v>
      </c>
      <c r="G86" s="63"/>
      <c r="H86" s="64"/>
      <c r="I86" s="64"/>
      <c r="J86" s="64">
        <v>0</v>
      </c>
      <c r="K86" s="144">
        <v>0</v>
      </c>
      <c r="L86" s="64">
        <v>0</v>
      </c>
      <c r="M86" s="53"/>
      <c r="O86" s="183" t="s">
        <v>77</v>
      </c>
      <c r="P86" s="16">
        <v>51220200001</v>
      </c>
      <c r="Q86" s="143" t="s">
        <v>202</v>
      </c>
      <c r="R86" s="146">
        <f t="shared" si="13"/>
        <v>431.29</v>
      </c>
      <c r="T86" s="53">
        <v>51000200002</v>
      </c>
      <c r="U86" s="53" t="s">
        <v>159</v>
      </c>
      <c r="X86" s="66">
        <v>-34.950000000000045</v>
      </c>
      <c r="Y86" s="176">
        <f t="shared" si="14"/>
        <v>34.950000000000003</v>
      </c>
      <c r="Z86" s="145">
        <f t="shared" si="15"/>
        <v>-69.900000000000048</v>
      </c>
    </row>
    <row r="87" spans="2:30" x14ac:dyDescent="0.2">
      <c r="B87" s="142">
        <v>42800</v>
      </c>
      <c r="C87" s="139" t="s">
        <v>333</v>
      </c>
      <c r="D87" s="139" t="s">
        <v>201</v>
      </c>
      <c r="E87" s="143" t="s">
        <v>152</v>
      </c>
      <c r="F87" s="143" t="s">
        <v>143</v>
      </c>
      <c r="G87" s="63"/>
      <c r="H87" s="64"/>
      <c r="I87" s="64"/>
      <c r="J87" s="64">
        <v>48.37</v>
      </c>
      <c r="K87" s="144">
        <v>6.28</v>
      </c>
      <c r="L87" s="64">
        <v>54.65</v>
      </c>
      <c r="M87" s="53">
        <v>51220200001</v>
      </c>
      <c r="O87" s="183" t="s">
        <v>77</v>
      </c>
      <c r="P87" s="16">
        <v>51220200001</v>
      </c>
      <c r="Q87" s="143" t="s">
        <v>152</v>
      </c>
      <c r="R87" s="146">
        <f t="shared" si="13"/>
        <v>48.37</v>
      </c>
      <c r="T87" s="206">
        <v>51220200000</v>
      </c>
      <c r="U87" s="206" t="s">
        <v>164</v>
      </c>
      <c r="V87" s="206"/>
      <c r="W87" s="206"/>
      <c r="X87" s="205">
        <v>-11836.990000000002</v>
      </c>
      <c r="Y87" s="176">
        <f>SUMIFS($R$80:$R$92,$P$80:$P$92,T87)</f>
        <v>0</v>
      </c>
      <c r="Z87" s="145">
        <f t="shared" si="15"/>
        <v>-11836.990000000002</v>
      </c>
    </row>
    <row r="88" spans="2:30" x14ac:dyDescent="0.2">
      <c r="B88" s="142">
        <v>42800</v>
      </c>
      <c r="C88" s="139" t="s">
        <v>334</v>
      </c>
      <c r="D88" s="139" t="s">
        <v>201</v>
      </c>
      <c r="E88" s="143" t="s">
        <v>17</v>
      </c>
      <c r="F88" s="143" t="s">
        <v>144</v>
      </c>
      <c r="G88" s="63"/>
      <c r="H88" s="64"/>
      <c r="I88" s="64"/>
      <c r="J88" s="64">
        <v>452.5</v>
      </c>
      <c r="K88" s="144">
        <v>58.83</v>
      </c>
      <c r="L88" s="64">
        <v>511.33</v>
      </c>
      <c r="M88" s="53">
        <v>51220200001</v>
      </c>
      <c r="O88" s="183" t="s">
        <v>77</v>
      </c>
      <c r="P88" s="16">
        <v>51220200001</v>
      </c>
      <c r="Q88" s="143" t="s">
        <v>17</v>
      </c>
      <c r="R88" s="146">
        <f t="shared" si="13"/>
        <v>452.5</v>
      </c>
      <c r="T88" s="53">
        <v>51220200001</v>
      </c>
      <c r="U88" s="53" t="s">
        <v>16</v>
      </c>
      <c r="X88" s="66">
        <v>-2208.6600000000008</v>
      </c>
      <c r="Y88" s="176">
        <f t="shared" si="14"/>
        <v>932.16000000000008</v>
      </c>
      <c r="Z88" s="145">
        <f t="shared" si="15"/>
        <v>-3140.8200000000006</v>
      </c>
      <c r="AB88" s="53" t="s">
        <v>348</v>
      </c>
      <c r="AD88" s="53" t="s">
        <v>347</v>
      </c>
    </row>
    <row r="89" spans="2:30" x14ac:dyDescent="0.2">
      <c r="B89" s="170">
        <v>42800</v>
      </c>
      <c r="C89" s="171" t="s">
        <v>335</v>
      </c>
      <c r="D89" s="171" t="s">
        <v>201</v>
      </c>
      <c r="E89" s="172" t="s">
        <v>46</v>
      </c>
      <c r="F89" s="172" t="s">
        <v>145</v>
      </c>
      <c r="G89" s="173"/>
      <c r="H89" s="174"/>
      <c r="I89" s="174"/>
      <c r="J89" s="174">
        <v>1268.99</v>
      </c>
      <c r="K89" s="175">
        <v>164.97</v>
      </c>
      <c r="L89" s="174">
        <v>1433.96</v>
      </c>
      <c r="M89" s="53">
        <v>51220200001</v>
      </c>
      <c r="O89" s="183" t="s">
        <v>77</v>
      </c>
      <c r="P89" s="16">
        <v>52200000001</v>
      </c>
      <c r="Q89" s="143" t="s">
        <v>202</v>
      </c>
      <c r="R89" s="146">
        <f t="shared" si="13"/>
        <v>0</v>
      </c>
      <c r="T89" s="206">
        <v>52120000002</v>
      </c>
      <c r="U89" s="206" t="s">
        <v>6</v>
      </c>
      <c r="V89" s="206"/>
      <c r="W89" s="206"/>
      <c r="X89" s="205">
        <v>-840</v>
      </c>
      <c r="Y89" s="176">
        <f t="shared" si="14"/>
        <v>0</v>
      </c>
      <c r="Z89" s="145">
        <f t="shared" si="15"/>
        <v>-840</v>
      </c>
    </row>
    <row r="90" spans="2:30" x14ac:dyDescent="0.2">
      <c r="B90" s="142">
        <v>42800</v>
      </c>
      <c r="C90" s="139" t="s">
        <v>336</v>
      </c>
      <c r="D90" s="139" t="s">
        <v>201</v>
      </c>
      <c r="E90" s="143" t="s">
        <v>202</v>
      </c>
      <c r="F90" s="143" t="s">
        <v>42</v>
      </c>
      <c r="G90" s="63"/>
      <c r="H90" s="64"/>
      <c r="I90" s="64"/>
      <c r="J90" s="64">
        <v>431.29</v>
      </c>
      <c r="K90" s="144">
        <v>56.07</v>
      </c>
      <c r="L90" s="64">
        <v>487.36</v>
      </c>
      <c r="M90" s="53">
        <v>51220200001</v>
      </c>
      <c r="O90" s="183" t="s">
        <v>77</v>
      </c>
      <c r="P90" s="16">
        <v>52200000001</v>
      </c>
      <c r="Q90" s="143" t="s">
        <v>152</v>
      </c>
      <c r="R90" s="146">
        <f t="shared" si="13"/>
        <v>0</v>
      </c>
      <c r="T90" s="206">
        <v>52120000003</v>
      </c>
      <c r="U90" s="206" t="s">
        <v>66</v>
      </c>
      <c r="V90" s="206"/>
      <c r="W90" s="206"/>
      <c r="X90" s="205">
        <v>-4352.74</v>
      </c>
      <c r="Y90" s="176">
        <f t="shared" si="14"/>
        <v>0</v>
      </c>
      <c r="Z90" s="145">
        <f t="shared" si="15"/>
        <v>-4352.74</v>
      </c>
    </row>
    <row r="91" spans="2:30" x14ac:dyDescent="0.2">
      <c r="B91" s="142"/>
      <c r="C91" s="139" t="s">
        <v>337</v>
      </c>
      <c r="D91" s="139" t="s">
        <v>201</v>
      </c>
      <c r="E91" s="143" t="s">
        <v>291</v>
      </c>
      <c r="F91" s="143">
        <v>0</v>
      </c>
      <c r="G91" s="63"/>
      <c r="H91" s="64"/>
      <c r="I91" s="64"/>
      <c r="J91" s="64">
        <v>0</v>
      </c>
      <c r="K91" s="144">
        <v>0</v>
      </c>
      <c r="L91" s="64">
        <v>0</v>
      </c>
      <c r="M91" s="53"/>
      <c r="O91" s="183" t="s">
        <v>77</v>
      </c>
      <c r="P91" s="16">
        <v>52200000001</v>
      </c>
      <c r="Q91" s="143" t="s">
        <v>17</v>
      </c>
      <c r="R91" s="146">
        <f t="shared" si="13"/>
        <v>0</v>
      </c>
      <c r="T91" s="206">
        <v>52200000001</v>
      </c>
      <c r="U91" s="206" t="s">
        <v>8</v>
      </c>
      <c r="V91" s="206"/>
      <c r="W91" s="206"/>
      <c r="X91" s="207">
        <v>-472.15</v>
      </c>
      <c r="Y91" s="176">
        <f t="shared" si="14"/>
        <v>472.15</v>
      </c>
      <c r="Z91" s="145">
        <f t="shared" si="15"/>
        <v>-944.3</v>
      </c>
    </row>
    <row r="92" spans="2:30" x14ac:dyDescent="0.2">
      <c r="B92" s="142">
        <v>42803</v>
      </c>
      <c r="C92" s="139" t="s">
        <v>338</v>
      </c>
      <c r="D92" s="139" t="s">
        <v>201</v>
      </c>
      <c r="E92" s="143" t="s">
        <v>152</v>
      </c>
      <c r="F92" s="143" t="s">
        <v>143</v>
      </c>
      <c r="G92" s="63"/>
      <c r="H92" s="64"/>
      <c r="I92" s="64"/>
      <c r="J92" s="64">
        <v>19.04</v>
      </c>
      <c r="K92" s="144">
        <v>2.48</v>
      </c>
      <c r="L92" s="64">
        <v>21.52</v>
      </c>
      <c r="M92" s="145"/>
      <c r="N92" s="53" t="s">
        <v>349</v>
      </c>
      <c r="O92" s="183" t="s">
        <v>77</v>
      </c>
      <c r="P92" s="177">
        <v>52200000001</v>
      </c>
      <c r="Q92" s="178" t="s">
        <v>202</v>
      </c>
      <c r="R92" s="181">
        <f>-X91</f>
        <v>472.15</v>
      </c>
      <c r="X92" s="176">
        <f>SUM(X83:X91)</f>
        <v>-52050.100000000006</v>
      </c>
    </row>
    <row r="93" spans="2:30" x14ac:dyDescent="0.2">
      <c r="B93" s="142"/>
      <c r="C93" s="139" t="s">
        <v>339</v>
      </c>
      <c r="D93" s="139" t="s">
        <v>201</v>
      </c>
      <c r="E93" s="143" t="s">
        <v>291</v>
      </c>
      <c r="F93" s="143">
        <v>0</v>
      </c>
      <c r="G93" s="63"/>
      <c r="H93" s="64"/>
      <c r="I93" s="64"/>
      <c r="J93" s="64">
        <v>0</v>
      </c>
      <c r="K93" s="144">
        <v>0</v>
      </c>
      <c r="L93" s="64">
        <v>0</v>
      </c>
      <c r="M93" s="53"/>
      <c r="R93" s="182">
        <f>SUM(R80:R92)</f>
        <v>1474.21</v>
      </c>
    </row>
    <row r="94" spans="2:30" x14ac:dyDescent="0.2">
      <c r="B94" s="142"/>
      <c r="C94" s="139" t="s">
        <v>340</v>
      </c>
      <c r="D94" s="139" t="s">
        <v>201</v>
      </c>
      <c r="E94" s="143" t="s">
        <v>291</v>
      </c>
      <c r="F94" s="143">
        <v>0</v>
      </c>
      <c r="G94" s="63"/>
      <c r="H94" s="64"/>
      <c r="I94" s="64"/>
      <c r="J94" s="64">
        <v>0</v>
      </c>
      <c r="K94" s="144">
        <v>0</v>
      </c>
      <c r="L94" s="64">
        <v>0</v>
      </c>
      <c r="M94" s="53"/>
      <c r="W94" s="62" t="s">
        <v>267</v>
      </c>
      <c r="X94" s="145">
        <f>X92-X87-X89-X90-X91</f>
        <v>-34548.22</v>
      </c>
    </row>
    <row r="95" spans="2:30" x14ac:dyDescent="0.2">
      <c r="B95" s="142"/>
      <c r="C95" s="139" t="s">
        <v>341</v>
      </c>
      <c r="D95" s="139" t="s">
        <v>201</v>
      </c>
      <c r="E95" s="143" t="s">
        <v>291</v>
      </c>
      <c r="F95" s="143">
        <v>0</v>
      </c>
      <c r="G95" s="63"/>
      <c r="H95" s="64"/>
      <c r="I95" s="64"/>
      <c r="J95" s="64">
        <v>0</v>
      </c>
      <c r="K95" s="144">
        <v>0</v>
      </c>
      <c r="L95" s="64">
        <v>0</v>
      </c>
      <c r="M95" s="53"/>
    </row>
    <row r="96" spans="2:30" x14ac:dyDescent="0.2">
      <c r="B96" s="142">
        <v>42804</v>
      </c>
      <c r="C96" s="139" t="s">
        <v>342</v>
      </c>
      <c r="D96" s="139" t="s">
        <v>201</v>
      </c>
      <c r="E96" s="143" t="s">
        <v>152</v>
      </c>
      <c r="F96" s="143" t="s">
        <v>143</v>
      </c>
      <c r="G96" s="63"/>
      <c r="H96" s="64"/>
      <c r="I96" s="64"/>
      <c r="J96" s="64">
        <v>38.36</v>
      </c>
      <c r="K96" s="144">
        <v>4.9800000000000004</v>
      </c>
      <c r="L96" s="64">
        <v>43.34</v>
      </c>
      <c r="N96" s="53" t="s">
        <v>349</v>
      </c>
      <c r="W96" s="62" t="s">
        <v>350</v>
      </c>
      <c r="X96" s="145">
        <f>J100</f>
        <v>34540.710000000006</v>
      </c>
    </row>
    <row r="97" spans="2:24" x14ac:dyDescent="0.2">
      <c r="B97" s="142"/>
      <c r="C97" s="139" t="s">
        <v>343</v>
      </c>
      <c r="D97" s="139" t="s">
        <v>201</v>
      </c>
      <c r="E97" s="143" t="s">
        <v>291</v>
      </c>
      <c r="F97" s="143">
        <v>0</v>
      </c>
      <c r="G97" s="63"/>
      <c r="H97" s="64"/>
      <c r="I97" s="64"/>
      <c r="J97" s="64">
        <v>0</v>
      </c>
      <c r="K97" s="144">
        <v>0</v>
      </c>
      <c r="L97" s="64">
        <v>0</v>
      </c>
      <c r="M97" s="53"/>
      <c r="W97" s="62" t="s">
        <v>351</v>
      </c>
      <c r="X97" s="145">
        <f>X94+X96</f>
        <v>-7.5099999999947613</v>
      </c>
    </row>
    <row r="98" spans="2:24" x14ac:dyDescent="0.2">
      <c r="B98" s="170">
        <v>42824</v>
      </c>
      <c r="C98" s="171" t="s">
        <v>344</v>
      </c>
      <c r="D98" s="171" t="s">
        <v>201</v>
      </c>
      <c r="E98" s="172" t="s">
        <v>46</v>
      </c>
      <c r="F98" s="172" t="s">
        <v>145</v>
      </c>
      <c r="G98" s="173"/>
      <c r="H98" s="174"/>
      <c r="I98" s="174"/>
      <c r="J98" s="174">
        <v>6438.96</v>
      </c>
      <c r="K98" s="175">
        <v>837.06</v>
      </c>
      <c r="L98" s="174">
        <v>7276.02</v>
      </c>
      <c r="M98" s="53">
        <v>51000100001</v>
      </c>
      <c r="V98" s="208"/>
    </row>
    <row r="99" spans="2:24" x14ac:dyDescent="0.2">
      <c r="B99" s="170">
        <v>42824</v>
      </c>
      <c r="C99" s="171" t="s">
        <v>345</v>
      </c>
      <c r="D99" s="171" t="s">
        <v>201</v>
      </c>
      <c r="E99" s="172" t="s">
        <v>46</v>
      </c>
      <c r="F99" s="172" t="s">
        <v>145</v>
      </c>
      <c r="G99" s="173"/>
      <c r="H99" s="174"/>
      <c r="I99" s="174"/>
      <c r="J99" s="174">
        <v>6438.96</v>
      </c>
      <c r="K99" s="175">
        <v>837.06</v>
      </c>
      <c r="L99" s="174">
        <v>7276.02</v>
      </c>
      <c r="M99" s="53">
        <v>51000100002</v>
      </c>
    </row>
    <row r="100" spans="2:24" ht="14.25" x14ac:dyDescent="0.2">
      <c r="J100" s="210">
        <f>SUM(J80:J99)</f>
        <v>34540.710000000006</v>
      </c>
    </row>
    <row r="102" spans="2:24" x14ac:dyDescent="0.2">
      <c r="J102" s="68">
        <f>R93</f>
        <v>1474.21</v>
      </c>
      <c r="K102" s="51" t="s">
        <v>270</v>
      </c>
    </row>
    <row r="103" spans="2:24" x14ac:dyDescent="0.2">
      <c r="J103" s="68">
        <f>J80+J81+J89+J98+J99</f>
        <v>33538.65</v>
      </c>
      <c r="K103" s="51" t="s">
        <v>352</v>
      </c>
    </row>
    <row r="104" spans="2:24" x14ac:dyDescent="0.2">
      <c r="J104" s="68">
        <f>J100-J102-J103</f>
        <v>-472.14999999999418</v>
      </c>
      <c r="K104" s="51" t="s">
        <v>353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2017-12-08T00:05:16Z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